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DFC-01\Desktop\Contabilitate ANSA 3fin\CBTM 2021-2023\Raport CBTM 2021-2023\"/>
    </mc:Choice>
  </mc:AlternateContent>
  <xr:revisionPtr revIDLastSave="0" documentId="13_ncr:1_{AEAA9BBF-BA37-419A-9CF7-835E1C5F3BBC}" xr6:coauthVersionLast="45" xr6:coauthVersionMax="46" xr10:uidLastSave="{00000000-0000-0000-0000-000000000000}"/>
  <bookViews>
    <workbookView xWindow="-108" yWindow="-108" windowWidth="23256" windowHeight="12576" tabRatio="599" xr2:uid="{00000000-000D-0000-FFFF-FFFF00000000}"/>
  </bookViews>
  <sheets>
    <sheet name="RAPORT 2021" sheetId="13" r:id="rId1"/>
  </sheets>
  <definedNames>
    <definedName name="_xlnm.Print_Titles" localSheetId="0">'RAPORT 2021'!$2:$6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8" i="13" l="1"/>
  <c r="K22" i="13"/>
  <c r="F36" i="13"/>
  <c r="J22" i="13"/>
  <c r="J15" i="13" l="1"/>
  <c r="G16" i="13"/>
  <c r="G17" i="13"/>
  <c r="H23" i="13" l="1"/>
  <c r="G22" i="13"/>
  <c r="H22" i="13"/>
  <c r="G23" i="13"/>
  <c r="J23" i="13"/>
  <c r="G24" i="13"/>
  <c r="G25" i="13"/>
  <c r="J26" i="13"/>
  <c r="G29" i="13"/>
  <c r="G30" i="13"/>
  <c r="G31" i="13"/>
  <c r="G32" i="13"/>
  <c r="G33" i="13"/>
  <c r="G34" i="13"/>
  <c r="G35" i="13"/>
  <c r="F38" i="13"/>
  <c r="F37" i="13" l="1"/>
  <c r="H38" i="13"/>
  <c r="K34" i="13"/>
  <c r="H25" i="13" l="1"/>
  <c r="H20" i="13" s="1"/>
  <c r="M20" i="13" l="1"/>
  <c r="F28" i="13" l="1"/>
  <c r="F27" i="13"/>
  <c r="F16" i="13" l="1"/>
  <c r="F15" i="13"/>
  <c r="G18" i="13"/>
  <c r="F18" i="13" s="1"/>
  <c r="G39" i="13" l="1"/>
  <c r="F39" i="13" s="1"/>
  <c r="F26" i="13"/>
  <c r="O14" i="13"/>
  <c r="L14" i="13"/>
  <c r="N14" i="13" l="1"/>
  <c r="M14" i="13"/>
  <c r="G20" i="13" l="1"/>
  <c r="G14" i="13"/>
  <c r="G10" i="13"/>
  <c r="F34" i="13"/>
  <c r="F33" i="13"/>
  <c r="F32" i="13"/>
  <c r="F31" i="13"/>
  <c r="F30" i="13"/>
  <c r="F29" i="13"/>
  <c r="F25" i="13"/>
  <c r="F24" i="13"/>
  <c r="F23" i="13"/>
  <c r="F22" i="13"/>
  <c r="F17" i="13"/>
  <c r="F11" i="13"/>
  <c r="F10" i="13" s="1"/>
  <c r="G8" i="13" l="1"/>
  <c r="I20" i="13" l="1"/>
  <c r="L20" i="13"/>
  <c r="F14" i="13" l="1"/>
  <c r="F35" i="13" l="1"/>
  <c r="F20" i="13" s="1"/>
  <c r="F8" i="13" s="1"/>
  <c r="J20" i="13"/>
  <c r="I10" i="13"/>
  <c r="J10" i="13"/>
  <c r="K10" i="13"/>
  <c r="L10" i="13"/>
  <c r="M10" i="13"/>
  <c r="N10" i="13"/>
  <c r="O10" i="13"/>
  <c r="H10" i="13"/>
  <c r="I14" i="13"/>
  <c r="J14" i="13"/>
  <c r="H14" i="13"/>
  <c r="H8" i="13" s="1"/>
  <c r="N20" i="13"/>
  <c r="O20" i="13"/>
  <c r="H41" i="13"/>
  <c r="N8" i="13" l="1"/>
  <c r="M8" i="13"/>
  <c r="L8" i="13"/>
  <c r="O8" i="13"/>
  <c r="J8" i="13"/>
  <c r="I8" i="13"/>
  <c r="K20" i="13"/>
  <c r="K14" i="13" l="1"/>
  <c r="K8" i="13" s="1"/>
</calcChain>
</file>

<file path=xl/sharedStrings.xml><?xml version="1.0" encoding="utf-8"?>
<sst xmlns="http://schemas.openxmlformats.org/spreadsheetml/2006/main" count="126" uniqueCount="105">
  <si>
    <t>D. Măsuri de politică noi</t>
  </si>
  <si>
    <t>TOTAL pe sector</t>
  </si>
  <si>
    <t xml:space="preserve">C. Măsurile de politici – în curs de desfășurare care nu au fost reflectate in linia de bază </t>
  </si>
  <si>
    <t>Denumirea Acțiunilor/măsurilor de politici</t>
  </si>
  <si>
    <t>Perioada de implementare</t>
  </si>
  <si>
    <t>Total</t>
  </si>
  <si>
    <t>aprobat</t>
  </si>
  <si>
    <t>rectificat</t>
  </si>
  <si>
    <t>executat</t>
  </si>
  <si>
    <t>Costul acțiunii, mii lei</t>
  </si>
  <si>
    <t>CBTM2022-2024</t>
  </si>
  <si>
    <t>Mijloace necesare pentru finalizarea implementării acțiunii, mii lei</t>
  </si>
  <si>
    <t>Nr. d/o</t>
  </si>
  <si>
    <t>Actul normativ din care derivă măsura</t>
  </si>
  <si>
    <t>Se va indica costul TOTAL, pe toată perioada de implementare  (cumulativ pentru toți anii)</t>
  </si>
  <si>
    <t>Se va indica concret ce a fost întreprins pe parcursul anului precedent (acțiuni, indicatori concreți, etc)</t>
  </si>
  <si>
    <t>Program/subprogram                                                                                       51.02 ,,Dezvoltarea durabila a sectoarelor fitotehnie si horticultura ”</t>
  </si>
  <si>
    <t xml:space="preserve"> art.9, alin.3, lit.c) a Legii nr.228 din 23.09.2010 </t>
  </si>
  <si>
    <t>Întreținerea consultanților străini</t>
  </si>
  <si>
    <t>Program/subprogram                                                                                       51.03 ,,Cresterea și sănătatea animalelor ”</t>
  </si>
  <si>
    <t>Implementarea programului de eradicare a rabiei la vulpi  (ANSA)</t>
  </si>
  <si>
    <t>Implementarea Progranului national de control al influenței aviare (CRDV)(ANSA)</t>
  </si>
  <si>
    <t>Implementarea programului national de control al Salmonelei în efectivele de  gaini ouătore și pui de carne. (CRDV) (ANSA)</t>
  </si>
  <si>
    <t>Legea nr. 221 din 19.10.2007 privind activitatea sanitar-veterinară art. 29, pct. 2</t>
  </si>
  <si>
    <t>Legea nr. 221 din 19.10.2007 privind activitatea sanitar-veterinară art. 29, pct. 4
Hotărârea Guvernului nr. 229 din 13.04.2017</t>
  </si>
  <si>
    <t xml:space="preserve">Legea nr. 221 din 19.10.2007 privind activitatea sanitar-veterinară art. 29, pct. 4
Hotărârea
 Guvernului  nr. 398  din   11.06.2012 </t>
  </si>
  <si>
    <t>Program/subprogram                                                                                       51.06 ,,Securitatea alimentară ”</t>
  </si>
  <si>
    <t>Fortificarea activității Agenției Naționale pentru Siguranță Alimentelor</t>
  </si>
  <si>
    <t>Monitorizarea respectării metodelor, tehnologiilor şi materiei prime folosite la fabricarea alcoolului etilic, producţiei alcoolice şi a berii, care include şi identificării ponderii producţiei contrafăcute</t>
  </si>
  <si>
    <t>Asigurarea trasabilităţii produselor alcoolice care mai include şi efectuarea controalelor privind producerea vinurilor cu indicaţie geografică şi cu denumiri de origine</t>
  </si>
  <si>
    <t>Dezvoltarea capacităţilor laboratoarelor în domeniul siguranței alimentelor  și sănătatea  animalelor al CRDV (Chișinău, Cahul, Dondușeni) (ANSA)</t>
  </si>
  <si>
    <t>Realizarea planului pentru determinarea contaminaților în produsele de origine animală  (ANSA)</t>
  </si>
  <si>
    <t>Asigurarea îndeplinirii Planului de măsuri  strategice antiepiozootice (ANSA)</t>
  </si>
  <si>
    <t xml:space="preserve"> Hotărîrea Guvernului Nr. 298 din 27.04.2011 pentru aprobarea Normei sanitar-veterinare privind măsurile de supraveghere şi control al unor substanţe şi al reziduurilor acestora la animalele vii şi la produsele lor, precum şi al reziduurilor de medicamente de uz veterinar în produsele de origine animală cap.II, secț.1,2,3,4</t>
  </si>
  <si>
    <t>Hotărîrea guvernului nr. 567 din  16.07.2014 cu privire la aprobarea Programului naţional de monitorizare a reziduurilor de pesticide şi a conţinutului de nitraţi în produsele alimentare de origine vegetală pentru anii 2015-2020</t>
  </si>
  <si>
    <t>Hotărîrea Guvernului Nr. 520 din 22.06.2010 cu privire la aprobarea Regulamentului sanitară privind contaminanţi din produsele alimentare al. 4</t>
  </si>
  <si>
    <t xml:space="preserve">Legea nr. 50 din  28.03.2013 </t>
  </si>
  <si>
    <t>Legea nr.228 din 23.09.2010 art. 4, alin.4, lit.c și art. 7, alin.2</t>
  </si>
  <si>
    <t>HG nr. 600 
din  29.06.2018 privind organizarea şi funcţionarea Agenţiei Naţionale 
pentru Siguranţa Alimentelor,</t>
  </si>
  <si>
    <t>HG nr. 600 
din  29.06.2018 privind organizarea şi funcţionarea Agenţiei Naţionale 
pentru Siguranţa Alimentelor, 
Legea 221 din 19.10.2007</t>
  </si>
  <si>
    <t>Legea 221 din 19.10.2007 privind activitatea sanitar-veterinară, art. 29
HG nr. 221 din 16 martie 2009 cu privire la aprobarea Regulilor privind criteriile microbiologice pentru produsele alimentar. cap.IX, secț. 1,2,3 
Legea nr. 50 din  28.03.2013 cu privire la controalele oficiale pentru verificarea conformităţii cu legislaţia privind hrana pentru animale şi produsele alimentare şi cu normele de sănătate şi de bunăstare a animalelor art. 11, art. 24</t>
  </si>
  <si>
    <t>HG nr. 600 
din  29.06.2018 privind organizarea şi funcţionarea Agenţiei Naţionale 
pentru Siguranţa Alimentelor, Anexa nr.5</t>
  </si>
  <si>
    <t>Asigurarea inspectorilor  posturilor de control sanitar–veterinar și fitosanitar subdiviziunilor teritoriale din domeniul carantinei fitosanitare cu echipament necesar şi uniformă după modelul stabilit de Guvern (ANSA)</t>
  </si>
  <si>
    <t>Legea nr. 221 din 19.10.2007  privind  activitatea  sanitar- veterinară  art. 29, pct. 8</t>
  </si>
  <si>
    <t>Proiectul „Perfecționarea abilităților în activitatea de laborator pentru specialiștii agro- alimentari din Europa de Est /Ag-Lab/ˮ  (ANSA)</t>
  </si>
  <si>
    <t>Măsuri de politici în curs de desfășurare care au acoperire financiara</t>
  </si>
  <si>
    <t>Măsuri de politici în curs de desfășurare care  nu au acoperire financiara</t>
  </si>
  <si>
    <t>Masuri de politica noi</t>
  </si>
  <si>
    <t xml:space="preserve">Majorarea Fondului național de dezvoltare a agriculturii și mediului rural FNDAR (MADRM)          </t>
  </si>
  <si>
    <t>Dotarea Laboratoarelor în  domeniul siguranței alimentelor  și sănătatea  animalelor al CRDV  (Drochia, Cahul, Dondușeni) (ANSA)</t>
  </si>
  <si>
    <t>Note/explicații (privind devierile)</t>
  </si>
  <si>
    <t>B. Măsurile de politici - în curs de desfășurare care au acoperire financiara în linia de bază TOTAL , dintre care:</t>
  </si>
  <si>
    <t xml:space="preserve">Nu s-au întreprins măsuri de combatere din cauza densității reduse a dăunătorilor în rezultatul condițiilor climaterice nefavorabile dezvoltării </t>
  </si>
  <si>
    <t>Legea nr. 221 din 19.10.2007, art. 29, pct. 4
Hotărîrea Guvernului nr 185/ 2019 privind aprobarea Planului măsurilor de supraveghere,
control şi eradicare a rabiei la vulpi în Republica Moldova</t>
  </si>
  <si>
    <t>Au fost recoltate și supuse testărilor 2321 de probe care au fost prelevate de la păsări din ferme comerciale, gospodării particulare dar și fauna sălbatică nefiind identificat genomul virusului influienței aviare.  Obiectivul a fost atins parțial , fiind supuse testărilor  efectivele de păsări ligibile acestui Program.</t>
  </si>
  <si>
    <t>Au fost recoltate și supuse testărilor 187 probe  în scopul identificării salmonelozelor zoonotice  în cadrul controalelor oficiale</t>
  </si>
  <si>
    <t>Executat pînă la 01.01.2021</t>
  </si>
  <si>
    <t>Planificat in buget 2022</t>
  </si>
  <si>
    <t>Se va indica denumirea conținutului/conținutul acțiunișor/măsurilor de politică (conform actelor normative). Pentru fiecare măsură se va indica strategia, programul național, actul normativ, referința la punctul concret.</t>
  </si>
  <si>
    <t>Se va indica perioada totală de implementare a măsurilor/acțiunilor specificate în documentele de referință</t>
  </si>
  <si>
    <t>Se va indica suma mijloacelor alocate pînă 01.01.2021 pentru implementarea acestei acțiuni/măsuri</t>
  </si>
  <si>
    <t>Se va indica suma mijloacelor aprobate în buget pe anul 2021</t>
  </si>
  <si>
    <t>Se va indica suma mijloacelor bugetului rectificat pe anul 2021</t>
  </si>
  <si>
    <t>Se va indica suma mijloacelor executate în anul 2021</t>
  </si>
  <si>
    <t>Se va indica suma mijloacelor planificate în bugetul pe anul 2022 (in cazul in care sunt planificate)</t>
  </si>
  <si>
    <t>Vor fi explicate motivele și relevanța includerii/excluderii din CBTM 2023-2025. Aceste explicații vor fi utilizate ulterior în procesul audierilor politicilor CBTM</t>
  </si>
  <si>
    <t>Raportul privind realizarea/implemetarea măsurilor/acțiunilor de politici pe sectorul Agricultură în anul 2021- ANSA</t>
  </si>
  <si>
    <t>Acțiuni realizate în anul 2021 (descrierea succintă)</t>
  </si>
  <si>
    <t xml:space="preserve">Realizarea programul de monitorizare al laptelui crud conform 
CRDV </t>
  </si>
  <si>
    <t>HG nr. 435 din 28.05.2010  privind aprobarea Regulilor specific de igienă a produselor alimentare de origine animală</t>
  </si>
  <si>
    <t xml:space="preserve"> A fost pus în aplicare Programului de monitorizare a supraveghere în domeniul siguranței și calității produselor vitivinicole, alcoolului etilic, berii și producției alcoolice  pe anul 2021  prin ordinului ANSA nr.23 din 20.01.2021 (Anexa nr. 3).  Au fost planificate prelevarea 182 probe pentru determinarea a 415 indicilor de calitate (organoleptici, fizico-chimici, de inofensivitate și naturalețe) în produsele alcoolice. Pe perioada de raportare au fost prelevate 210 de probe, cu 28 probe mai mult, dar nrumărul de investigații efectuate și costurile per analize nu au depășit, valorile planificate.  </t>
  </si>
  <si>
    <t>Art. 5 a Legii nr.66 din 27.03.2008                                    capitolul III și art. 33 din Legea nr.57 din 10.03.2006 ; HG nr.356 din 11.06.2015; HG nr.473 din 03.07.2012 și HG 317 din 23.05.20212</t>
  </si>
  <si>
    <t>A fost realizat implimentarea programului de monitorizare a calitatii  laptelui materie prima conform Ordinul ANSA nr. 140 din 30.03.2021 și  nr. 385 din 26.10.2021 prin care a fost investigate 1752  de probe lșa NTG si NCS.</t>
  </si>
  <si>
    <t xml:space="preserve">A fost executat Programul de monitorizare și supraveghere în domeniul siguranței și calității produselor alimentare din cadrul unităților de comerț, alimentație publică, instituții de învățământ general, tabere de odihnă și întremare a sănătății copiilor, inclusiv pe domeniul protecției consumatorilor pentru anul 2021 aprobat prin ordinul ANSA  nr. 101 din 04.03.2021. Pe parcursul anului 2021 au fost prelevate 780 probe de produse alimentare, materie primă, bucate finite, sanitația/lavaje din 750 probe planificate. Totodată au fost prelevate 1482 probe cu referire la calitatea apei potabile din 1500 probe planificate. </t>
  </si>
  <si>
    <t xml:space="preserve">Nu au fost  fost asigurați  inspectori cu uniforme din cadrul STSA și PIF, în legătură cu inițierea procedurii de modificare si completare a Regulamentului privind uniforma și semnele de distincție a angajaților 
Agenţiei Naţionale pentru Siguranţa Alimentelor din  HG nr. 600 /2018 
</t>
  </si>
  <si>
    <t>In conformitate cu Ordinul ANSA nr. 92 din 23.02.20221  pe paracursul anului au fost prelevate 1812 probe de carne de pasăre, ouă pentru consum, miere de albini, pește, lapte , carne de bovină, porcină, ovină privind implementarea planului național de monitorizare a reziduurilor. Planul de monitorizare a reziduurilor în produsele de origine animală a fost executat in marime de 100%                                                                                   Afost aprobat prin Ordinul nr.28 din 25.01.2021 Programul de monitorizare și supraveghere în domeniul siguranței produselor alimentare de origine animală din import pentru anul 2021, respectiv s-a executat în mărime de 80%, ceia ce constituie 180 probe</t>
  </si>
  <si>
    <t>A fost realizat implimentarea programului de monitorizare și supraveghere in domeniul siguranței alimentelor a indicii microbiologici in produse de origine animală conform Ordinului ANSA nr. 31 din 25.01.2021.  Au fost prelevate  2853 probe pentru determinarea indicilor microbiologici în produsele alimentare de origine animală , alimentație publică și protecția consumatorului.                                                                                               Afost aprobat prin Ordinul nr.28 din 25.01.2021 Programul de monitorizare și supraveghere în domeniul siguranței produselor alimentare de origine animală din import pentru anul 2021,  în mărime de 80%, ceia ce constituie 597 de  probe prelevate.</t>
  </si>
  <si>
    <t>In baza ordinului ANSA nr. 26/2021 și nr. 27 din 25.01.2021, pentru monitorizarea și realizarea programului de stat de monitorizare a hranei pentru animale au fost planificate  prelevarea a  530. În anul 2021 au fost prelevate 514 probe la diverse componente de hrana pentru animale destinata animalelor de interes economic.  Neîndeplinirea planului referitor la monitorizarea și supravegherea furajelor importate  a fost condiționată de reducerea volumelor de import a maselor furajere (șrot de soie), ceia ce la rîndul să s-a răsfrîns asupra micșorării cu 16 unități a numărului de probe prelevate.</t>
  </si>
  <si>
    <t xml:space="preserve">Programul este elaborat  întru executarea  pct. (3) art. 36 din Legea nr. 221 din 19.10.2007 privind activitatea sanitar-veterinară </t>
  </si>
  <si>
    <t>În baza ordinului ANSA  nr. 114  au fost planificate 688 dar sau prelevat 671 probe, Ordinul nr. 287 /2021 au fost planificate 124,  prelevate 124 probe de origine nonanimală. 182 probe-  restanțe  pe motiv că : 1. procedura de achiziție nr. Ocds-b3wdpl-MD-1618909424047 din 20.04.2021 a fost anulată în urma deciziei 03D-308-21 din 26.05.2021 emisă de ANSC; 2. Raport de monitorizare (Nr. 350) din 10.11.2021 al ANSC prin care sa constatat „neîntemeiată procedura de achiziție publică prin negociere fără publicare...din 13.10.2021” .</t>
  </si>
  <si>
    <t>Au fost achitate cheltuielilor pentru  deplasăriile în interes de serviciu efectuate în cadrul Proiectului cu codul 70233 „Perfecționarea abilităților în activitatea de laborator pentru specialiștii agro- alimentari din Europa de Est /Ag-Lab/ˮ  destinat specialiștilor din cadrul  I.P. Centrul Republican de Diagnostică. Din cauza situației epidimiologice nu au fost executat în  totalmente  bugetul rectificat.</t>
  </si>
  <si>
    <t>Mijloace financiare aprobate au fost utilizate la achitarea retribuirii muncii angajaților Agenției , procurarea bunurilor și serviciilor pentru buna funcționare a instituției.                                                                                       În urma rectificării Bugetului de Stat a fost micșorat bugetul Agenției cu circa 1450,0 mii lei după cum urmează:                                                                                                       În temeiul HG nr.936/2020 au fost transmise Inspectoratului de Stat al Muncii, din statele de personal aprobate ale Agenției Naționale pentru Siguranța Alimentelor – 10 unități. Mijloacele financiare în sumă de 849,2                                                                                                În temeiul HG 414/2018 pentru asigurarea administrării și menâinerii nemijlocite a SI ,,Managementul Măsurilor Sanitar - Veterinare  Strategice” (MMSVS), Sistemul Informațional de Management al Laboratoarelor (LIMS) și Sistemul Informațional Automatizat ,,Registrul de Stat fitosanitar” (SIA RSF) a fost necesară realocarea 600,7 mii lei pentru finanțarea centralizată a asigurării de către I.P. STISC a activității minime de administrare tehnică și menținere a resurselor și sistemelor informaționale de stat către autoritățile publice în baza actelor normative.</t>
  </si>
  <si>
    <t>1. A fost pus în aplicare Programul măsurilor strategice pentru anul 2021 aprobat prin Ordinul ANSA nr. 390 din 09.11.2020 în conformitate cu prevederile art. 29, alin (2) al Legii 221/2007.Astfel pe parcursul anului 2021 au fost  efectuate în total 463592 de testări în scop de diagnostic și supuse măsurilor de profilaxie specifice (vaccinărilor) 1761444. Fiind astfel atinse  peste 42,2%  din obiectivele trasate.                                                                                                                      - asigurarea cu vaccinuri- 1389,2 mii lei                                                                                                                              - achitarea despăgubirelor civile -16,8 mii lei 
- asigurarea cu chituri(CRDV)-8987,7 mii lei                                            Principala barieră majoră în procurarea preparatelor  biologice necesare îndeplinirii programului măsurilor strategice finnțate din bugetul de stat, sunt fregventele contestații   depuse de agenții econaomici la Agenția pentru Soluționarea Contestațiilor. În legătură cu tegiversarea angajării medicilor veterinari în raioane conform modificarii L.221/2007 a fost imposibilă îndeplinirea în totalitatea a programului strategic.</t>
  </si>
  <si>
    <t>2020-2021</t>
  </si>
  <si>
    <t>Au fot desfășurate o campanie de vaccinare:  -Campania II- care s-a desfășurat în perioada 02-10.11.2021.  Distribuția momelilor vaccinale s-a desfășurat: Aerian – distribuția a unui număr  616 936 doze momeli pentru fiecare campanie pe prin distribuția aeriană, pe întreaga suprafață eligibilă de pe teritoriul Republicii Moldova, respectiv 21725,42 km² (dintre care 12625,42 km2 , așa numita zona „tampon” de 50 km  în interiorul Republicii Moldova de la granița cu România. Programul a fos îndeplinit la 50% în legătura cu contestațiile depuse de către operatorii economici la Agenția pentru Soluționarea Contestării.                                                                                        Datorită finalizării tardive a procedurilor de licitație publică datorată contestațiilor depuse, campania I de vaccinare antirabică a vulpilor aferentă anului 2021 nu a avut loc. Prin urmare a fost  desfășurată doar campaniei II, urmînd a fi distribuite doar 50% din cantitaea de momeli vaccinale prognozate per an.  O parte din resursele financiare nevalorificate au fost utilizate pentru achitarea serviciilor de diagnostic de laboartor pentru supravegherea activă și pasivă a rabie, iar  2500,0 mii lei au fost restituite la Bugetul de Stat</t>
  </si>
  <si>
    <t>Monitorizarea îndeplinirii regulilor privind criteriile microbiologice şi a altor agenţi patogeni pentru produsele alimentare. ex: Salmonella, E. Coli, L. monocytogenes etc. în carne, lapte, ouă (ANSA)-CRDV -2323,1 mii lei              Laboratorul bauturi alocolice 69,7</t>
  </si>
  <si>
    <t>Implementarea Programului de monitorizare a reziduurilor de pesticide și nitrați în produse de origine vegetală (ANSA)                                             Laboratorul fitosanitar -792,8 mii lei</t>
  </si>
  <si>
    <t>Implementarea Programului de supravegherea a calității și siguranței produselor alimentare de origine non animală (ANSA)                                                                                    Laborator fitosanitar -90 mii lei                                                                  Laborator băuturi alcoolice-318  mii  lei                                                                                    Contractate servicii -999,5 mii lei</t>
  </si>
  <si>
    <t xml:space="preserve">Realizarea programului naţional de supraveghere a materialelor furajere (ANSA)                                                2022                                                                                         CRDV 41,6 mii lei
Laborator  fitosanitar -124,8 mii lei                                                               Laborator băuturi  alcoolice -298,3mii lei </t>
  </si>
  <si>
    <t xml:space="preserve">Realizarea programului național de monitorizare și supraveghere în domeniul sănătății plantelor, organismelor modificate genetic la import </t>
  </si>
  <si>
    <t>Legea nr.228 din 23.09.2010 art. 19</t>
  </si>
  <si>
    <t>Realizarea programelor  anuale  de monitorizare  a  organizmelor dăunătoare plantelor (ANSA)</t>
  </si>
  <si>
    <t>Realizarea programului de monitorizare și supraveghere produselor alimentare și apei în unități de comerț, alimentație publică și protecția consumatorilor 
CRDV -363,4  mii lei                                                                                   Laborator băuturi  alcoolice -516,0 mii lei</t>
  </si>
  <si>
    <t>A fost pus în aplicare Programul  de monitorizare și supravegherea în domeniul  protecției plantelor  pe anul 2021 prin  aprobarea Ordinelor ANSA nr.23 din 20.01.2021, nr.91 din 23.02.2021  în conformitate cu prevederile  Legii 228/2010.  Au fost planificate 620 probe pentru indentificarea organizmelor dăunătoare plantelor. Pe parcursul anului 2021 au fost prelevate 620 probe de plante și părți din plante.Totodată, au fost plasate 3980 de capcane feromonale pentru monitorizare a unor organisme nocive de plante în scopul stabilirii stării fitosanitare al teritoriului Republicii Moldova.    Programul de monitorizare și supraveghere în domeniul semincer pentru anul 2021, aprobat prin ordinul nr.23/2021, anexa nr.7 a fost executat în mărime de 100%, au fost prelevate 75 probe conform planului aprobat.</t>
  </si>
  <si>
    <t>Prin ordinul nr.30 din 25.01.2021 a fost  aprobat programul de monitorizare și supraveghere în domeniul sănătății plantelor la import pentru anul 2021.Au fost planificate 630 probe pentru efectuarea investigatilor de laborator, din care s-a 597 probe. Nerealizarea integrală a obiectivelor propuse se cauzează în special specificului activităților la importul produselor , care este dictat de cererea pe piață a acestora, acestea fiind și dificultatea majoră cu care ne confruntăm și la momentul planificării programelor de monitorizare, pentru import în special, deoarece ultimii ani ne arată căt de mult poate varia cererea pe piață, respectiv spectrul produselor importate în dependență de specificul climateric al anului, precum și situația pandemică, dar și economică.</t>
  </si>
  <si>
    <t>A fost pus în aplicare Programul măsurilor strategice pentru anul 2021 aprobat prin Ordinul ANSA nr. 390 din 09.11.2020 în conformitate cu prevederile art. 29, alin (2) al Legii 221/2007. Astfel pe parcursul anului 2021 au fost  efectuate în total 463592 de testări în scop de diagnostic și supuse măsurilor de profilaxie specifice (vaccinărilor) 1761444. Fiind astfel atinse  peste 42,2%  din obiectivele trasate.                                                                                                                       În legătură cu neangajarea medicilor veterinari pentru efectuarea măsurilor strategice a fost imposibilă executarea la timp a Programului. Totodată menționam că a fost efectuat de medicii veterinari oficiali, o parte din Programul strategic.</t>
  </si>
  <si>
    <t>Realizarea planului de monitorizare a reziduurilor în produsele de origine animală (ANSA)                                      CRDV -1709,3mii lei  Contractate /1568 mii lei</t>
  </si>
  <si>
    <t>Realizarea  programului de monitorizare a calității medicamentelor de uz veterinar</t>
  </si>
  <si>
    <t xml:space="preserve">Anexa la scr. Nr.02-07/465 din 17.02.2022 </t>
  </si>
  <si>
    <t xml:space="preserve"> În conformitate cu Ordinului ANSA nr.113/2021 , Ordinul 29/2021 cu privire la Programului de monitorizare a reziduurilor de pesticide și a conținutului de nitrați în produse de origine vegetală  pe anul 2021 au fost planificate prelevarea  716  probe pentru determinarea rezidurilor de pesticide și nitrați la producția autohtonă  și la cea provenită din import. Pe perioada de raportare au fost prelevate 612 probe de origine nonanimală. Prelevarea tuturor probelor nu a fost realizată, deoarece au fost emise ordine cu privire la intensificarea controalelor pentru produsele depistate anterior neconform ,iar plata pentru investigațiile date au fost efectuate de către agenții economici.Prelevarea tuturor probelor nu a fost realizată, deoarece a depins de import, dar și rezidurile de pesticide nu au fost realizate deoarece a fost instituit control întărit, unde plata pentru investigație a fost din partea agenților economici.</t>
  </si>
  <si>
    <t>Monitorizarea continuă a apariţiei şi răspândirii dăunătorilor, inclusiv pe fâșiile verzi de-a lungul traseelor naționale (ANSA)</t>
  </si>
  <si>
    <t>1) 124 controale executate (97,6 %), ce include 86 întreprinderi (69,36%) și 38 depozite specializate (30,65%);                                                                                                        2) 49 controale inopinate (39.5 %) din nr. controalelor olanificate;                                                                                                     3) 12 controale la verificarea respectării CS pentru fabricarea vinurilor cu IGP;                                                                                                                          4) 132 prescripții de înlăturare a neconformităților;                                                  5) aplicate 25 măsuri restrictive prin care au fost interzise spre comercializare 699 loturi de producție alcoolică, ceea ce reprezintă sumar 108600 ambalaje de desfacereși 80189,3 dal de producție vitivinicolă în vrac                                                                                                                                 6) 210 probe prelevate și investigate la indicii de naturalețe (33) și de calitate, efectuând 416 investigații de laborator;                                                                            7) 13 certificate de înregistrare a utilajului pentru fabricarea alcoolului etilic și a producției alcoolice.                                                                                   8) elaborate 16 procese verbale de sigilare a utilajului tehnologic principal și expediate către ASP 12 notificări de corespundere a utilajului tehnologic cerințelor legale</t>
  </si>
  <si>
    <t>pct. 132, 134 din HG nr. 722 din 18.07.2018 pentru aprobarea Instrucțiunii privind organizarea alimentației
copiilor și elevilor în instituțiile de învățământ general;
art. 9, alin (1) și art.10 Legea nr. 50 din 28.03.2013 cu privire la controalele oficiale pentru verificarea conformităţii
cu legislaţia privind hrana pentru animale şi produsele alimentare şi cu normele de sănătate şi de bunăstare a animalelor 
art.19, alin. (7) Legea 131/2012;
art. 24, alin. (2), lit. b) Lege 306/2018;
pct. 10, 13, 17 lit. d), cap. VI HG 264/2011
art. 7, alin. (1), lit. c) Legea 182/2019</t>
  </si>
  <si>
    <t xml:space="preserve"> Implementarea Programului acțiunilor strategice de supraveghere, profilaxie și combatere a bolilor la animale, de prevenire a transmiterii bolilor de la animale la om și de protecție a mediului  in anul 2022:                                              Monitorizarea bolilor și imunizarea
animalelor contra bolilor cu grad sporit
de contaminare de către Agenția
Națională pentru Siguranța Alimentelor;
2021
- asigurarea cu vaccinuri - 2290 mii lei
- asigurarea cu chituri     -3614 mii lei
- CRDV 817,2 mii lei
</t>
  </si>
  <si>
    <t xml:space="preserve">Art. 9 a Legii nr. 1100 din 30.06.2000 și art. 33 din Legea viei și vinului  nr. 57 din 10.03.2006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</si>
</sst>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 #,##0.00\ _L_-;_-* &quot;-&quot;??\ _L_-;_-@_-"/>
    <numFmt numFmtId="165" formatCode="#,##0.0"/>
    <numFmt numFmtId="166" formatCode="0.0"/>
  </numFmts>
  <fonts count="19"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sz val="10"/>
      <color indexed="0"/>
      <name val="Arial"/>
      <family val="2"/>
    </font>
    <font>
      <sz val="10"/>
      <name val="Arial"/>
      <family val="2"/>
    </font>
    <font>
      <sz val="10"/>
      <color indexed="0"/>
      <name val="Arial"/>
      <family val="2"/>
    </font>
    <font>
      <sz val="10"/>
      <color indexed="0"/>
      <name val="Arial"/>
      <family val="2"/>
      <charset val="204"/>
    </font>
    <font>
      <b/>
      <i/>
      <sz val="11"/>
      <color theme="1"/>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i/>
      <sz val="12"/>
      <color theme="1"/>
      <name val="Times New Roman"/>
      <family val="1"/>
      <charset val="204"/>
    </font>
    <font>
      <b/>
      <sz val="14"/>
      <name val="Times New Roman"/>
      <family val="1"/>
      <charset val="204"/>
    </font>
    <font>
      <sz val="8"/>
      <name val="Calibri"/>
      <family val="2"/>
      <charset val="204"/>
      <scheme val="minor"/>
    </font>
    <font>
      <i/>
      <sz val="14"/>
      <name val="Times New Roman"/>
      <family val="1"/>
      <charset val="204"/>
    </font>
    <font>
      <sz val="16"/>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rgb="FF66FF33"/>
        <bgColor indexed="64"/>
      </patternFill>
    </fill>
    <fill>
      <patternFill patternType="solid">
        <fgColor theme="9" tint="0.59999389629810485"/>
        <bgColor indexed="64"/>
      </patternFill>
    </fill>
    <fill>
      <patternFill patternType="solid">
        <fgColor rgb="FF66FFCC"/>
        <bgColor indexed="64"/>
      </patternFill>
    </fill>
    <fill>
      <patternFill patternType="solid">
        <fgColor rgb="FFF5B1E2"/>
        <bgColor indexed="64"/>
      </patternFill>
    </fill>
    <fill>
      <patternFill patternType="solid">
        <fgColor theme="0"/>
        <bgColor indexed="64"/>
      </patternFill>
    </fill>
    <fill>
      <patternFill patternType="mediumGray">
        <bgColor theme="0"/>
      </patternFill>
    </fill>
    <fill>
      <patternFill patternType="solid">
        <fgColor theme="7" tint="0.59999389629810485"/>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2" fillId="0" borderId="0"/>
    <xf numFmtId="0" fontId="1" fillId="0" borderId="0"/>
    <xf numFmtId="0" fontId="1" fillId="0" borderId="0"/>
    <xf numFmtId="0" fontId="2" fillId="0" borderId="0"/>
    <xf numFmtId="0" fontId="5" fillId="0" borderId="0"/>
    <xf numFmtId="0" fontId="6" fillId="0" borderId="0"/>
    <xf numFmtId="0" fontId="7" fillId="0" borderId="0"/>
    <xf numFmtId="164" fontId="7" fillId="0" borderId="0" applyFont="0" applyFill="0" applyBorder="0" applyAlignment="0" applyProtection="0"/>
    <xf numFmtId="0" fontId="8" fillId="0" borderId="0"/>
    <xf numFmtId="0" fontId="7" fillId="0" borderId="0"/>
    <xf numFmtId="0" fontId="8" fillId="0" borderId="0"/>
  </cellStyleXfs>
  <cellXfs count="102">
    <xf numFmtId="0" fontId="0" fillId="0" borderId="0" xfId="0"/>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3" fillId="0" borderId="0" xfId="0" applyFont="1"/>
    <xf numFmtId="0" fontId="4" fillId="0" borderId="0" xfId="0" applyFont="1" applyAlignment="1">
      <alignment vertical="top" wrapText="1"/>
    </xf>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top" wrapText="1"/>
    </xf>
    <xf numFmtId="0" fontId="4" fillId="7" borderId="0" xfId="0" applyFont="1" applyFill="1" applyAlignment="1">
      <alignment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 xfId="0" applyFont="1" applyFill="1" applyBorder="1" applyAlignment="1">
      <alignment horizontal="center" vertical="top"/>
    </xf>
    <xf numFmtId="0" fontId="11" fillId="7" borderId="7" xfId="0" applyFont="1" applyFill="1" applyBorder="1" applyAlignment="1">
      <alignment horizontal="left" vertical="top" wrapText="1"/>
    </xf>
    <xf numFmtId="0" fontId="12" fillId="7" borderId="1" xfId="0" applyFont="1" applyFill="1" applyBorder="1" applyAlignment="1">
      <alignment vertical="center" wrapText="1"/>
    </xf>
    <xf numFmtId="0" fontId="12" fillId="7" borderId="1" xfId="0" applyFont="1" applyFill="1" applyBorder="1" applyAlignment="1">
      <alignment vertical="top" wrapText="1"/>
    </xf>
    <xf numFmtId="165" fontId="12" fillId="7" borderId="1" xfId="0" applyNumberFormat="1" applyFont="1" applyFill="1" applyBorder="1" applyAlignment="1">
      <alignment horizontal="center" vertical="center" wrapText="1"/>
    </xf>
    <xf numFmtId="165" fontId="12" fillId="7" borderId="1" xfId="0" applyNumberFormat="1" applyFont="1" applyFill="1" applyBorder="1" applyAlignment="1">
      <alignment horizontal="center"/>
    </xf>
    <xf numFmtId="165" fontId="12" fillId="7" borderId="7" xfId="0" applyNumberFormat="1" applyFont="1" applyFill="1" applyBorder="1" applyAlignment="1">
      <alignment horizontal="center"/>
    </xf>
    <xf numFmtId="165" fontId="10" fillId="7" borderId="1" xfId="0" applyNumberFormat="1" applyFont="1" applyFill="1" applyBorder="1" applyAlignment="1">
      <alignment horizontal="center" vertical="center"/>
    </xf>
    <xf numFmtId="0" fontId="13" fillId="7" borderId="6" xfId="0" applyFont="1" applyFill="1" applyBorder="1" applyAlignment="1">
      <alignment horizontal="center" vertical="center"/>
    </xf>
    <xf numFmtId="0" fontId="13" fillId="7" borderId="1" xfId="0" applyFont="1" applyFill="1" applyBorder="1" applyAlignment="1">
      <alignment vertical="center" wrapText="1"/>
    </xf>
    <xf numFmtId="0" fontId="13" fillId="7" borderId="1" xfId="0" applyFont="1" applyFill="1" applyBorder="1" applyAlignment="1">
      <alignment vertical="top" wrapText="1"/>
    </xf>
    <xf numFmtId="0" fontId="10" fillId="7" borderId="1" xfId="0" applyFont="1" applyFill="1" applyBorder="1" applyAlignment="1">
      <alignment vertical="center" wrapText="1"/>
    </xf>
    <xf numFmtId="0" fontId="12" fillId="7" borderId="6" xfId="0" applyFont="1" applyFill="1" applyBorder="1"/>
    <xf numFmtId="0" fontId="12" fillId="7" borderId="8" xfId="0" applyFont="1" applyFill="1" applyBorder="1"/>
    <xf numFmtId="0" fontId="10" fillId="7" borderId="9" xfId="0" applyFont="1" applyFill="1" applyBorder="1" applyAlignment="1">
      <alignment vertical="center" wrapText="1"/>
    </xf>
    <xf numFmtId="0" fontId="12" fillId="7" borderId="9" xfId="0" applyFont="1" applyFill="1" applyBorder="1" applyAlignment="1">
      <alignment vertical="top" wrapText="1"/>
    </xf>
    <xf numFmtId="0" fontId="12" fillId="7" borderId="9" xfId="0" applyFont="1" applyFill="1" applyBorder="1" applyAlignment="1">
      <alignment vertical="center" wrapText="1"/>
    </xf>
    <xf numFmtId="165" fontId="12" fillId="7" borderId="9" xfId="0" applyNumberFormat="1" applyFont="1" applyFill="1" applyBorder="1" applyAlignment="1">
      <alignment horizontal="center" vertical="center" wrapText="1"/>
    </xf>
    <xf numFmtId="165" fontId="12" fillId="7" borderId="9" xfId="0" applyNumberFormat="1" applyFont="1" applyFill="1" applyBorder="1" applyAlignment="1">
      <alignment horizontal="center"/>
    </xf>
    <xf numFmtId="165" fontId="10" fillId="7" borderId="9" xfId="0" applyNumberFormat="1" applyFont="1" applyFill="1" applyBorder="1" applyAlignment="1">
      <alignment horizontal="center" vertical="center"/>
    </xf>
    <xf numFmtId="165" fontId="12" fillId="7" borderId="10" xfId="0" applyNumberFormat="1" applyFont="1" applyFill="1" applyBorder="1" applyAlignment="1">
      <alignment horizontal="center"/>
    </xf>
    <xf numFmtId="0" fontId="12" fillId="7" borderId="0" xfId="0" applyFont="1" applyFill="1" applyBorder="1"/>
    <xf numFmtId="0" fontId="10" fillId="7" borderId="0" xfId="0" applyFont="1" applyFill="1" applyBorder="1" applyAlignment="1">
      <alignment vertical="center" wrapText="1"/>
    </xf>
    <xf numFmtId="0" fontId="12" fillId="7" borderId="0" xfId="0" applyFont="1" applyFill="1" applyBorder="1" applyAlignment="1">
      <alignment vertical="top" wrapText="1"/>
    </xf>
    <xf numFmtId="0" fontId="12" fillId="7" borderId="0" xfId="0" applyFont="1" applyFill="1" applyBorder="1" applyAlignment="1">
      <alignment vertical="center" wrapText="1"/>
    </xf>
    <xf numFmtId="165" fontId="12" fillId="7" borderId="0" xfId="0" applyNumberFormat="1" applyFont="1" applyFill="1" applyBorder="1" applyAlignment="1">
      <alignment horizontal="center" vertical="center" wrapText="1"/>
    </xf>
    <xf numFmtId="165" fontId="12" fillId="7" borderId="0" xfId="0" applyNumberFormat="1" applyFont="1" applyFill="1" applyBorder="1" applyAlignment="1">
      <alignment horizontal="center"/>
    </xf>
    <xf numFmtId="165" fontId="10" fillId="7" borderId="0" xfId="0" applyNumberFormat="1" applyFont="1" applyFill="1" applyBorder="1" applyAlignment="1">
      <alignment horizontal="center" vertical="center"/>
    </xf>
    <xf numFmtId="165" fontId="13" fillId="7" borderId="1" xfId="0" applyNumberFormat="1" applyFont="1" applyFill="1" applyBorder="1" applyAlignment="1">
      <alignment horizontal="center" vertical="center"/>
    </xf>
    <xf numFmtId="0" fontId="14" fillId="7" borderId="1" xfId="0" applyFont="1" applyFill="1" applyBorder="1" applyAlignment="1">
      <alignment horizontal="left" vertical="top" wrapText="1"/>
    </xf>
    <xf numFmtId="0" fontId="14" fillId="7" borderId="7" xfId="0" applyFont="1" applyFill="1" applyBorder="1" applyAlignment="1">
      <alignment horizontal="left" vertical="top" wrapText="1"/>
    </xf>
    <xf numFmtId="165" fontId="15" fillId="10"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9" fillId="9" borderId="0" xfId="0" applyFont="1" applyFill="1" applyBorder="1" applyAlignment="1">
      <alignment horizontal="right" vertical="top" wrapText="1"/>
    </xf>
    <xf numFmtId="0" fontId="10" fillId="7"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10" fillId="7" borderId="7" xfId="0" applyFont="1" applyFill="1" applyBorder="1" applyAlignment="1">
      <alignment horizontal="center" vertical="center" wrapText="1"/>
    </xf>
    <xf numFmtId="0" fontId="10" fillId="7" borderId="6" xfId="0" applyFont="1" applyFill="1" applyBorder="1" applyAlignment="1">
      <alignment horizontal="center" vertical="center" textRotation="90"/>
    </xf>
    <xf numFmtId="0" fontId="10" fillId="7" borderId="1" xfId="0" applyFont="1" applyFill="1" applyBorder="1" applyAlignment="1">
      <alignment horizontal="center" vertical="top" wrapText="1"/>
    </xf>
    <xf numFmtId="165" fontId="15" fillId="10" borderId="1" xfId="0" applyNumberFormat="1" applyFont="1" applyFill="1" applyBorder="1" applyAlignment="1">
      <alignment horizontal="center" vertical="center" wrapText="1"/>
    </xf>
    <xf numFmtId="0" fontId="15" fillId="7" borderId="6" xfId="0" applyFont="1" applyFill="1" applyBorder="1" applyAlignment="1">
      <alignment horizontal="center" vertical="center"/>
    </xf>
    <xf numFmtId="0" fontId="15" fillId="7" borderId="1" xfId="0" applyFont="1" applyFill="1" applyBorder="1" applyAlignment="1">
      <alignment horizontal="left" vertical="top" wrapText="1"/>
    </xf>
    <xf numFmtId="0" fontId="17" fillId="7" borderId="1" xfId="0" applyFont="1" applyFill="1" applyBorder="1" applyAlignment="1">
      <alignment horizontal="left" vertical="top" wrapText="1"/>
    </xf>
    <xf numFmtId="0" fontId="15" fillId="7" borderId="11" xfId="0" applyFont="1" applyFill="1" applyBorder="1" applyAlignment="1">
      <alignment horizontal="left" vertical="center"/>
    </xf>
    <xf numFmtId="0" fontId="15" fillId="7" borderId="2" xfId="0" applyFont="1" applyFill="1" applyBorder="1" applyAlignment="1">
      <alignment horizontal="left" vertical="center"/>
    </xf>
    <xf numFmtId="0" fontId="15" fillId="7" borderId="12"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2" xfId="0" applyFont="1" applyFill="1" applyBorder="1" applyAlignment="1">
      <alignment horizontal="left" vertical="center"/>
    </xf>
    <xf numFmtId="165" fontId="13" fillId="7" borderId="1" xfId="0" applyNumberFormat="1" applyFont="1" applyFill="1" applyBorder="1" applyAlignment="1">
      <alignment horizontal="center" vertical="center" wrapText="1"/>
    </xf>
    <xf numFmtId="165" fontId="13" fillId="7" borderId="1" xfId="0" applyNumberFormat="1" applyFont="1" applyFill="1" applyBorder="1" applyAlignment="1">
      <alignment horizontal="center"/>
    </xf>
    <xf numFmtId="165" fontId="13" fillId="7" borderId="7" xfId="0" applyNumberFormat="1" applyFont="1" applyFill="1" applyBorder="1" applyAlignment="1">
      <alignment horizontal="center" vertical="center"/>
    </xf>
    <xf numFmtId="165" fontId="13" fillId="7" borderId="7" xfId="0" applyNumberFormat="1" applyFont="1" applyFill="1" applyBorder="1" applyAlignment="1">
      <alignment horizontal="center"/>
    </xf>
    <xf numFmtId="0" fontId="15" fillId="7" borderId="6" xfId="0" applyFont="1" applyFill="1" applyBorder="1" applyAlignment="1">
      <alignment horizontal="left" vertical="center"/>
    </xf>
    <xf numFmtId="0" fontId="15" fillId="7" borderId="1" xfId="0" applyFont="1" applyFill="1" applyBorder="1" applyAlignment="1">
      <alignment horizontal="left" vertical="center"/>
    </xf>
    <xf numFmtId="0" fontId="15" fillId="7" borderId="7" xfId="0" applyFont="1" applyFill="1" applyBorder="1" applyAlignment="1">
      <alignment horizontal="left" vertical="center"/>
    </xf>
    <xf numFmtId="0" fontId="15" fillId="7" borderId="6" xfId="0" applyFont="1" applyFill="1" applyBorder="1" applyAlignment="1">
      <alignment horizontal="left" vertical="center"/>
    </xf>
    <xf numFmtId="0" fontId="15" fillId="7" borderId="1" xfId="0" applyFont="1" applyFill="1" applyBorder="1" applyAlignment="1">
      <alignment horizontal="left" vertical="center"/>
    </xf>
    <xf numFmtId="165" fontId="15" fillId="10" borderId="1" xfId="0" applyNumberFormat="1" applyFont="1" applyFill="1" applyBorder="1" applyAlignment="1">
      <alignment horizontal="left" vertical="center"/>
    </xf>
    <xf numFmtId="49" fontId="13" fillId="7" borderId="1" xfId="0" applyNumberFormat="1" applyFont="1" applyFill="1" applyBorder="1" applyAlignment="1">
      <alignment horizontal="center" vertical="center" wrapText="1"/>
    </xf>
    <xf numFmtId="166" fontId="13" fillId="7" borderId="1" xfId="0" applyNumberFormat="1" applyFont="1" applyFill="1" applyBorder="1" applyAlignment="1">
      <alignment horizontal="center" vertical="center"/>
    </xf>
    <xf numFmtId="166" fontId="18" fillId="7" borderId="1" xfId="0" applyNumberFormat="1" applyFont="1" applyFill="1" applyBorder="1" applyAlignment="1">
      <alignment horizontal="center" vertical="center"/>
    </xf>
    <xf numFmtId="165" fontId="13" fillId="7" borderId="13" xfId="0" applyNumberFormat="1" applyFont="1" applyFill="1" applyBorder="1" applyAlignment="1">
      <alignment horizontal="center" vertical="center"/>
    </xf>
    <xf numFmtId="166" fontId="18" fillId="7" borderId="1" xfId="0" applyNumberFormat="1" applyFont="1" applyFill="1" applyBorder="1" applyAlignment="1">
      <alignment horizontal="right" vertical="center"/>
    </xf>
    <xf numFmtId="166" fontId="18" fillId="7" borderId="13" xfId="0" applyNumberFormat="1" applyFont="1" applyFill="1" applyBorder="1" applyAlignment="1">
      <alignment horizontal="center" vertical="center"/>
    </xf>
    <xf numFmtId="0" fontId="13" fillId="8" borderId="6"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7" xfId="0" applyFont="1" applyFill="1" applyBorder="1" applyAlignment="1">
      <alignment horizontal="center" vertical="center"/>
    </xf>
    <xf numFmtId="0" fontId="15" fillId="7" borderId="1" xfId="0" applyFont="1" applyFill="1" applyBorder="1" applyAlignment="1">
      <alignment vertical="center" wrapText="1"/>
    </xf>
    <xf numFmtId="0" fontId="15" fillId="7" borderId="1" xfId="0" applyFont="1" applyFill="1" applyBorder="1" applyAlignment="1">
      <alignment vertical="top" wrapText="1"/>
    </xf>
    <xf numFmtId="165" fontId="15" fillId="7" borderId="1" xfId="0" applyNumberFormat="1" applyFont="1" applyFill="1" applyBorder="1" applyAlignment="1">
      <alignment horizontal="center" vertical="center" wrapText="1"/>
    </xf>
    <xf numFmtId="165" fontId="15" fillId="7" borderId="1" xfId="0" applyNumberFormat="1" applyFont="1" applyFill="1" applyBorder="1" applyAlignment="1">
      <alignment horizontal="center"/>
    </xf>
    <xf numFmtId="165" fontId="15" fillId="7" borderId="1" xfId="0" applyNumberFormat="1" applyFont="1" applyFill="1" applyBorder="1" applyAlignment="1">
      <alignment horizontal="center" vertical="center"/>
    </xf>
    <xf numFmtId="165" fontId="15" fillId="7" borderId="7" xfId="0" applyNumberFormat="1" applyFont="1" applyFill="1" applyBorder="1" applyAlignment="1">
      <alignment horizontal="center"/>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1" xfId="0" applyFont="1" applyFill="1" applyBorder="1" applyAlignment="1">
      <alignment horizontal="center"/>
    </xf>
    <xf numFmtId="0" fontId="13" fillId="8" borderId="2" xfId="0" applyFont="1" applyFill="1" applyBorder="1" applyAlignment="1">
      <alignment horizontal="center"/>
    </xf>
    <xf numFmtId="0" fontId="13" fillId="8" borderId="12" xfId="0" applyFont="1" applyFill="1" applyBorder="1" applyAlignment="1">
      <alignment horizontal="center"/>
    </xf>
    <xf numFmtId="0" fontId="13" fillId="7" borderId="6" xfId="0" applyFont="1" applyFill="1" applyBorder="1"/>
  </cellXfs>
  <cellStyles count="12">
    <cellStyle name="Comma 2" xfId="8" xr:uid="{00000000-0005-0000-0000-000000000000}"/>
    <cellStyle name="Normal 15 2" xfId="3" xr:uid="{00000000-0005-0000-0000-000002000000}"/>
    <cellStyle name="Normal 2" xfId="2" xr:uid="{00000000-0005-0000-0000-000003000000}"/>
    <cellStyle name="Normal 21" xfId="10" xr:uid="{00000000-0005-0000-0000-000004000000}"/>
    <cellStyle name="Normal 23" xfId="11" xr:uid="{00000000-0005-0000-0000-000005000000}"/>
    <cellStyle name="Normal 3" xfId="5" xr:uid="{00000000-0005-0000-0000-000006000000}"/>
    <cellStyle name="Normal 5" xfId="7" xr:uid="{00000000-0005-0000-0000-000007000000}"/>
    <cellStyle name="Normal 6" xfId="9" xr:uid="{00000000-0005-0000-0000-000008000000}"/>
    <cellStyle name="Normal 8" xfId="4" xr:uid="{00000000-0005-0000-0000-000009000000}"/>
    <cellStyle name="Обычный" xfId="0" builtinId="0"/>
    <cellStyle name="Обычный 2" xfId="1" xr:uid="{00000000-0005-0000-0000-00000A000000}"/>
    <cellStyle name="Обычный 2 2" xfId="6" xr:uid="{00000000-0005-0000-0000-00000B000000}"/>
  </cellStyles>
  <dxfs count="0"/>
  <tableStyles count="0" defaultTableStyle="TableStyleMedium9" defaultPivotStyle="PivotStyleLight16"/>
  <colors>
    <mruColors>
      <color rgb="FF26989E"/>
      <color rgb="FFF5B1E2"/>
      <color rgb="FFDC1EAA"/>
      <color rgb="FF99FF66"/>
      <color rgb="FF3399FF"/>
      <color rgb="FFFFFF99"/>
      <color rgb="FFF763D7"/>
      <color rgb="FF66FFFF"/>
      <color rgb="FF66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zoomScale="59" zoomScaleNormal="59" workbookViewId="0">
      <pane ySplit="7" topLeftCell="A8" activePane="bottomLeft" state="frozen"/>
      <selection pane="bottomLeft" activeCell="A8" sqref="A8:O48"/>
    </sheetView>
  </sheetViews>
  <sheetFormatPr defaultColWidth="9.109375" defaultRowHeight="13.8" x14ac:dyDescent="0.25"/>
  <cols>
    <col min="1" max="1" width="7.44140625" style="1" customWidth="1"/>
    <col min="2" max="2" width="41.44140625" style="2" customWidth="1"/>
    <col min="3" max="3" width="36.33203125" style="5" customWidth="1"/>
    <col min="4" max="4" width="79.33203125" style="2" customWidth="1"/>
    <col min="5" max="5" width="19.6640625" style="2" customWidth="1"/>
    <col min="6" max="6" width="16.77734375" style="1" customWidth="1"/>
    <col min="7" max="7" width="18.44140625" style="1" customWidth="1"/>
    <col min="8" max="8" width="16.77734375" style="3" customWidth="1"/>
    <col min="9" max="9" width="17.77734375" style="1" customWidth="1"/>
    <col min="10" max="10" width="17" style="1" customWidth="1"/>
    <col min="11" max="11" width="19.77734375" style="1" customWidth="1"/>
    <col min="12" max="12" width="19.6640625" style="1" customWidth="1"/>
    <col min="13" max="13" width="13.6640625" style="1" customWidth="1"/>
    <col min="14" max="14" width="13.5546875" style="1" customWidth="1"/>
    <col min="15" max="15" width="15.44140625" style="1" customWidth="1"/>
    <col min="16" max="16384" width="9.109375" style="1"/>
  </cols>
  <sheetData>
    <row r="1" spans="1:15" ht="22.8" customHeight="1" thickBot="1" x14ac:dyDescent="0.3">
      <c r="A1" s="11"/>
      <c r="B1" s="12"/>
      <c r="C1" s="13"/>
      <c r="D1" s="12"/>
      <c r="E1" s="12"/>
      <c r="F1" s="11"/>
      <c r="G1" s="11"/>
      <c r="H1" s="14"/>
      <c r="I1" s="11"/>
      <c r="J1" s="11"/>
      <c r="K1" s="11"/>
      <c r="L1" s="11"/>
      <c r="M1" s="55" t="s">
        <v>98</v>
      </c>
      <c r="N1" s="55"/>
      <c r="O1" s="55"/>
    </row>
    <row r="2" spans="1:15" ht="54.6" customHeight="1" x14ac:dyDescent="0.25">
      <c r="A2" s="52" t="s">
        <v>66</v>
      </c>
      <c r="B2" s="53"/>
      <c r="C2" s="53"/>
      <c r="D2" s="53"/>
      <c r="E2" s="53"/>
      <c r="F2" s="53"/>
      <c r="G2" s="53"/>
      <c r="H2" s="53"/>
      <c r="I2" s="53"/>
      <c r="J2" s="53"/>
      <c r="K2" s="53"/>
      <c r="L2" s="53"/>
      <c r="M2" s="53"/>
      <c r="N2" s="53"/>
      <c r="O2" s="54"/>
    </row>
    <row r="3" spans="1:15" ht="45" customHeight="1" x14ac:dyDescent="0.25">
      <c r="A3" s="59" t="s">
        <v>12</v>
      </c>
      <c r="B3" s="56" t="s">
        <v>3</v>
      </c>
      <c r="C3" s="60" t="s">
        <v>13</v>
      </c>
      <c r="D3" s="56" t="s">
        <v>67</v>
      </c>
      <c r="E3" s="56" t="s">
        <v>4</v>
      </c>
      <c r="F3" s="51" t="s">
        <v>9</v>
      </c>
      <c r="G3" s="51"/>
      <c r="H3" s="51"/>
      <c r="I3" s="51"/>
      <c r="J3" s="51"/>
      <c r="K3" s="51"/>
      <c r="L3" s="56" t="s">
        <v>50</v>
      </c>
      <c r="M3" s="56" t="s">
        <v>11</v>
      </c>
      <c r="N3" s="56"/>
      <c r="O3" s="58"/>
    </row>
    <row r="4" spans="1:15" ht="17.399999999999999" x14ac:dyDescent="0.25">
      <c r="A4" s="59"/>
      <c r="B4" s="56"/>
      <c r="C4" s="60"/>
      <c r="D4" s="56"/>
      <c r="E4" s="56"/>
      <c r="F4" s="56" t="s">
        <v>5</v>
      </c>
      <c r="G4" s="15"/>
      <c r="H4" s="51">
        <v>2021</v>
      </c>
      <c r="I4" s="51"/>
      <c r="J4" s="51"/>
      <c r="K4" s="56" t="s">
        <v>57</v>
      </c>
      <c r="L4" s="56"/>
      <c r="M4" s="51" t="s">
        <v>10</v>
      </c>
      <c r="N4" s="51"/>
      <c r="O4" s="57"/>
    </row>
    <row r="5" spans="1:15" ht="52.8" customHeight="1" x14ac:dyDescent="0.25">
      <c r="A5" s="59"/>
      <c r="B5" s="56"/>
      <c r="C5" s="60"/>
      <c r="D5" s="56"/>
      <c r="E5" s="56"/>
      <c r="F5" s="56"/>
      <c r="G5" s="16" t="s">
        <v>56</v>
      </c>
      <c r="H5" s="15" t="s">
        <v>6</v>
      </c>
      <c r="I5" s="16" t="s">
        <v>7</v>
      </c>
      <c r="J5" s="16" t="s">
        <v>8</v>
      </c>
      <c r="K5" s="56"/>
      <c r="L5" s="56"/>
      <c r="M5" s="15">
        <v>2023</v>
      </c>
      <c r="N5" s="15">
        <v>2024</v>
      </c>
      <c r="O5" s="17">
        <v>2025</v>
      </c>
    </row>
    <row r="6" spans="1:15" ht="17.399999999999999" x14ac:dyDescent="0.25">
      <c r="A6" s="18">
        <v>1</v>
      </c>
      <c r="B6" s="16">
        <v>2</v>
      </c>
      <c r="C6" s="19">
        <v>3</v>
      </c>
      <c r="D6" s="16">
        <v>4</v>
      </c>
      <c r="E6" s="15">
        <v>5</v>
      </c>
      <c r="F6" s="16">
        <v>6</v>
      </c>
      <c r="G6" s="15">
        <v>7</v>
      </c>
      <c r="H6" s="16">
        <v>8</v>
      </c>
      <c r="I6" s="15">
        <v>9</v>
      </c>
      <c r="J6" s="16">
        <v>10</v>
      </c>
      <c r="K6" s="15">
        <v>11</v>
      </c>
      <c r="L6" s="16">
        <v>12</v>
      </c>
      <c r="M6" s="15">
        <v>13</v>
      </c>
      <c r="N6" s="16">
        <v>14</v>
      </c>
      <c r="O6" s="17">
        <v>15</v>
      </c>
    </row>
    <row r="7" spans="1:15" ht="153.6" customHeight="1" x14ac:dyDescent="0.25">
      <c r="A7" s="18"/>
      <c r="B7" s="48" t="s">
        <v>58</v>
      </c>
      <c r="C7" s="48"/>
      <c r="D7" s="48" t="s">
        <v>15</v>
      </c>
      <c r="E7" s="48" t="s">
        <v>59</v>
      </c>
      <c r="F7" s="48" t="s">
        <v>14</v>
      </c>
      <c r="G7" s="48" t="s">
        <v>60</v>
      </c>
      <c r="H7" s="48" t="s">
        <v>61</v>
      </c>
      <c r="I7" s="48" t="s">
        <v>62</v>
      </c>
      <c r="J7" s="48" t="s">
        <v>63</v>
      </c>
      <c r="K7" s="48" t="s">
        <v>64</v>
      </c>
      <c r="L7" s="48" t="s">
        <v>65</v>
      </c>
      <c r="M7" s="48"/>
      <c r="N7" s="49"/>
      <c r="O7" s="20"/>
    </row>
    <row r="8" spans="1:15" ht="71.400000000000006" customHeight="1" x14ac:dyDescent="0.25">
      <c r="A8" s="62"/>
      <c r="B8" s="63" t="s">
        <v>51</v>
      </c>
      <c r="C8" s="63"/>
      <c r="D8" s="64"/>
      <c r="E8" s="64"/>
      <c r="F8" s="61">
        <f>G10+F14+F20</f>
        <v>399478.20000000007</v>
      </c>
      <c r="G8" s="61">
        <f>G10+G14+G20</f>
        <v>211553</v>
      </c>
      <c r="H8" s="61">
        <f>H10+H14+H20</f>
        <v>234837.8</v>
      </c>
      <c r="I8" s="61">
        <f>I10+I14+I20</f>
        <v>230527.80000000002</v>
      </c>
      <c r="J8" s="61">
        <f>J10+J14+J20</f>
        <v>187925.2</v>
      </c>
      <c r="K8" s="61">
        <f t="shared" ref="K8:O8" si="0">K10+K14+K20</f>
        <v>248679.5</v>
      </c>
      <c r="L8" s="61">
        <f t="shared" si="0"/>
        <v>0</v>
      </c>
      <c r="M8" s="61">
        <f t="shared" si="0"/>
        <v>0</v>
      </c>
      <c r="N8" s="61">
        <f t="shared" si="0"/>
        <v>0</v>
      </c>
      <c r="O8" s="61">
        <f t="shared" si="0"/>
        <v>0</v>
      </c>
    </row>
    <row r="9" spans="1:15" ht="38.4" customHeight="1" x14ac:dyDescent="0.25">
      <c r="A9" s="65" t="s">
        <v>16</v>
      </c>
      <c r="B9" s="66"/>
      <c r="C9" s="66"/>
      <c r="D9" s="66"/>
      <c r="E9" s="66"/>
      <c r="F9" s="66"/>
      <c r="G9" s="66"/>
      <c r="H9" s="66"/>
      <c r="I9" s="66"/>
      <c r="J9" s="66"/>
      <c r="K9" s="66"/>
      <c r="L9" s="66"/>
      <c r="M9" s="66"/>
      <c r="N9" s="66"/>
      <c r="O9" s="67"/>
    </row>
    <row r="10" spans="1:15" ht="30" customHeight="1" x14ac:dyDescent="0.25">
      <c r="A10" s="68"/>
      <c r="B10" s="69"/>
      <c r="C10" s="69"/>
      <c r="D10" s="69"/>
      <c r="E10" s="69"/>
      <c r="F10" s="50">
        <f>F11</f>
        <v>0</v>
      </c>
      <c r="G10" s="50">
        <f>G11</f>
        <v>0</v>
      </c>
      <c r="H10" s="50">
        <f>H11</f>
        <v>600</v>
      </c>
      <c r="I10" s="50">
        <f t="shared" ref="I10:O10" si="1">I11</f>
        <v>240</v>
      </c>
      <c r="J10" s="50">
        <f t="shared" si="1"/>
        <v>0</v>
      </c>
      <c r="K10" s="50">
        <f t="shared" si="1"/>
        <v>400</v>
      </c>
      <c r="L10" s="50">
        <f t="shared" si="1"/>
        <v>0</v>
      </c>
      <c r="M10" s="50">
        <f t="shared" si="1"/>
        <v>0</v>
      </c>
      <c r="N10" s="50">
        <f t="shared" si="1"/>
        <v>0</v>
      </c>
      <c r="O10" s="50">
        <f t="shared" si="1"/>
        <v>0</v>
      </c>
    </row>
    <row r="11" spans="1:15" s="9" customFormat="1" ht="72" x14ac:dyDescent="0.35">
      <c r="A11" s="27">
        <v>20</v>
      </c>
      <c r="B11" s="28" t="s">
        <v>100</v>
      </c>
      <c r="C11" s="29" t="s">
        <v>17</v>
      </c>
      <c r="D11" s="28" t="s">
        <v>52</v>
      </c>
      <c r="E11" s="70" t="s">
        <v>83</v>
      </c>
      <c r="F11" s="47">
        <f>G11+J11</f>
        <v>0</v>
      </c>
      <c r="G11" s="47">
        <v>0</v>
      </c>
      <c r="H11" s="47">
        <v>600</v>
      </c>
      <c r="I11" s="47">
        <v>240</v>
      </c>
      <c r="J11" s="47">
        <v>0</v>
      </c>
      <c r="K11" s="47">
        <v>400</v>
      </c>
      <c r="L11" s="71"/>
      <c r="M11" s="47"/>
      <c r="N11" s="47"/>
      <c r="O11" s="72"/>
    </row>
    <row r="12" spans="1:15" ht="34.799999999999997" customHeight="1" x14ac:dyDescent="0.35">
      <c r="A12" s="27">
        <v>23</v>
      </c>
      <c r="B12" s="28" t="s">
        <v>18</v>
      </c>
      <c r="C12" s="29"/>
      <c r="D12" s="28"/>
      <c r="E12" s="70"/>
      <c r="F12" s="71"/>
      <c r="G12" s="71"/>
      <c r="H12" s="47"/>
      <c r="I12" s="71"/>
      <c r="J12" s="71"/>
      <c r="K12" s="71"/>
      <c r="L12" s="71"/>
      <c r="M12" s="71"/>
      <c r="N12" s="71"/>
      <c r="O12" s="73"/>
    </row>
    <row r="13" spans="1:15" ht="46.2" customHeight="1" x14ac:dyDescent="0.25">
      <c r="A13" s="74" t="s">
        <v>19</v>
      </c>
      <c r="B13" s="75"/>
      <c r="C13" s="75"/>
      <c r="D13" s="75"/>
      <c r="E13" s="75"/>
      <c r="F13" s="75"/>
      <c r="G13" s="75"/>
      <c r="H13" s="75"/>
      <c r="I13" s="75"/>
      <c r="J13" s="75"/>
      <c r="K13" s="75"/>
      <c r="L13" s="75"/>
      <c r="M13" s="75"/>
      <c r="N13" s="75"/>
      <c r="O13" s="76"/>
    </row>
    <row r="14" spans="1:15" ht="28.2" customHeight="1" x14ac:dyDescent="0.25">
      <c r="A14" s="77"/>
      <c r="B14" s="78"/>
      <c r="C14" s="78"/>
      <c r="D14" s="78"/>
      <c r="E14" s="78"/>
      <c r="F14" s="50">
        <f t="shared" ref="F14:G14" si="2">F15+F16+F17+F18</f>
        <v>52493</v>
      </c>
      <c r="G14" s="50">
        <f t="shared" si="2"/>
        <v>28258.300000000003</v>
      </c>
      <c r="H14" s="50">
        <f>H15+H16+H17+H18</f>
        <v>33812.699999999997</v>
      </c>
      <c r="I14" s="50">
        <f t="shared" ref="I14:O14" si="3">I15+I16+I17+I18</f>
        <v>31312.7</v>
      </c>
      <c r="J14" s="79">
        <f t="shared" si="3"/>
        <v>24234.699999999997</v>
      </c>
      <c r="K14" s="79">
        <f t="shared" si="3"/>
        <v>42812.7</v>
      </c>
      <c r="L14" s="79">
        <f t="shared" si="3"/>
        <v>0</v>
      </c>
      <c r="M14" s="79">
        <f t="shared" si="3"/>
        <v>0</v>
      </c>
      <c r="N14" s="79">
        <f t="shared" si="3"/>
        <v>0</v>
      </c>
      <c r="O14" s="79">
        <f t="shared" si="3"/>
        <v>0</v>
      </c>
    </row>
    <row r="15" spans="1:15" s="6" customFormat="1" ht="299.39999999999998" customHeight="1" x14ac:dyDescent="0.35">
      <c r="A15" s="27">
        <v>25</v>
      </c>
      <c r="B15" s="28" t="s">
        <v>103</v>
      </c>
      <c r="C15" s="29" t="s">
        <v>23</v>
      </c>
      <c r="D15" s="28" t="s">
        <v>82</v>
      </c>
      <c r="E15" s="70" t="s">
        <v>83</v>
      </c>
      <c r="F15" s="47">
        <f>G15+J15</f>
        <v>12958.699999999999</v>
      </c>
      <c r="G15" s="47">
        <v>3398.9</v>
      </c>
      <c r="H15" s="47">
        <v>6747.6</v>
      </c>
      <c r="I15" s="47">
        <v>9559.7999999999993</v>
      </c>
      <c r="J15" s="47">
        <f>7559.8+2000</f>
        <v>9559.7999999999993</v>
      </c>
      <c r="K15" s="47">
        <v>18022.900000000001</v>
      </c>
      <c r="L15" s="71"/>
      <c r="M15" s="47"/>
      <c r="N15" s="47"/>
      <c r="O15" s="72"/>
    </row>
    <row r="16" spans="1:15" s="6" customFormat="1" ht="109.2" customHeight="1" x14ac:dyDescent="0.35">
      <c r="A16" s="27">
        <v>26</v>
      </c>
      <c r="B16" s="28" t="s">
        <v>22</v>
      </c>
      <c r="C16" s="29" t="s">
        <v>25</v>
      </c>
      <c r="D16" s="28" t="s">
        <v>55</v>
      </c>
      <c r="E16" s="80" t="s">
        <v>83</v>
      </c>
      <c r="F16" s="47">
        <f>G16+J16</f>
        <v>394</v>
      </c>
      <c r="G16" s="47">
        <f>180</f>
        <v>180</v>
      </c>
      <c r="H16" s="47">
        <v>214</v>
      </c>
      <c r="I16" s="47">
        <v>214</v>
      </c>
      <c r="J16" s="47">
        <v>214</v>
      </c>
      <c r="K16" s="47">
        <v>0</v>
      </c>
      <c r="L16" s="71"/>
      <c r="M16" s="47">
        <v>0</v>
      </c>
      <c r="N16" s="47">
        <v>0</v>
      </c>
      <c r="O16" s="72">
        <v>0</v>
      </c>
    </row>
    <row r="17" spans="1:15" s="6" customFormat="1" ht="102" customHeight="1" x14ac:dyDescent="0.35">
      <c r="A17" s="27">
        <v>27</v>
      </c>
      <c r="B17" s="28" t="s">
        <v>21</v>
      </c>
      <c r="C17" s="29" t="s">
        <v>24</v>
      </c>
      <c r="D17" s="28" t="s">
        <v>54</v>
      </c>
      <c r="E17" s="80" t="s">
        <v>83</v>
      </c>
      <c r="F17" s="47">
        <f>G17+J17</f>
        <v>1400</v>
      </c>
      <c r="G17" s="47">
        <f>1400</f>
        <v>1400</v>
      </c>
      <c r="H17" s="47">
        <v>0</v>
      </c>
      <c r="I17" s="47">
        <v>0</v>
      </c>
      <c r="J17" s="47">
        <v>0</v>
      </c>
      <c r="K17" s="47">
        <v>0</v>
      </c>
      <c r="L17" s="71"/>
      <c r="M17" s="47"/>
      <c r="N17" s="47"/>
      <c r="O17" s="72"/>
    </row>
    <row r="18" spans="1:15" s="10" customFormat="1" ht="315" customHeight="1" x14ac:dyDescent="0.25">
      <c r="A18" s="27">
        <v>28</v>
      </c>
      <c r="B18" s="28" t="s">
        <v>20</v>
      </c>
      <c r="C18" s="29" t="s">
        <v>53</v>
      </c>
      <c r="D18" s="28" t="s">
        <v>84</v>
      </c>
      <c r="E18" s="80" t="s">
        <v>83</v>
      </c>
      <c r="F18" s="47">
        <f>G18+J18</f>
        <v>37740.300000000003</v>
      </c>
      <c r="G18" s="47">
        <f>23279.4</f>
        <v>23279.4</v>
      </c>
      <c r="H18" s="47">
        <v>26851.1</v>
      </c>
      <c r="I18" s="47">
        <v>21538.9</v>
      </c>
      <c r="J18" s="47">
        <v>14460.9</v>
      </c>
      <c r="K18" s="47">
        <v>24789.8</v>
      </c>
      <c r="L18" s="47"/>
      <c r="M18" s="47"/>
      <c r="N18" s="47"/>
      <c r="O18" s="72"/>
    </row>
    <row r="19" spans="1:15" s="7" customFormat="1" ht="47.4" customHeight="1" x14ac:dyDescent="0.25">
      <c r="A19" s="74" t="s">
        <v>26</v>
      </c>
      <c r="B19" s="75"/>
      <c r="C19" s="75"/>
      <c r="D19" s="75"/>
      <c r="E19" s="75"/>
      <c r="F19" s="75"/>
      <c r="G19" s="75"/>
      <c r="H19" s="75"/>
      <c r="I19" s="75"/>
      <c r="J19" s="75"/>
      <c r="K19" s="75"/>
      <c r="L19" s="75"/>
      <c r="M19" s="75"/>
      <c r="N19" s="75"/>
      <c r="O19" s="76"/>
    </row>
    <row r="20" spans="1:15" s="7" customFormat="1" ht="35.4" customHeight="1" x14ac:dyDescent="0.25">
      <c r="A20" s="77"/>
      <c r="B20" s="78"/>
      <c r="C20" s="78"/>
      <c r="D20" s="78"/>
      <c r="E20" s="78"/>
      <c r="F20" s="50">
        <f t="shared" ref="F20:G20" si="4">SUM(F21:F39)</f>
        <v>346985.20000000007</v>
      </c>
      <c r="G20" s="50">
        <f t="shared" si="4"/>
        <v>183294.69999999998</v>
      </c>
      <c r="H20" s="50">
        <f>SUM(H21:H39)</f>
        <v>200425.1</v>
      </c>
      <c r="I20" s="50">
        <f t="shared" ref="I20:L20" si="5">SUM(I21:I39)</f>
        <v>198975.1</v>
      </c>
      <c r="J20" s="50">
        <f t="shared" si="5"/>
        <v>163690.50000000003</v>
      </c>
      <c r="K20" s="50">
        <f t="shared" si="5"/>
        <v>205466.8</v>
      </c>
      <c r="L20" s="79">
        <f t="shared" si="5"/>
        <v>0</v>
      </c>
      <c r="M20" s="79">
        <f>M22+M23+M24+M25+M25+M26+M29+M30+M31+M32+M33+M34+M35+M38+M39</f>
        <v>0</v>
      </c>
      <c r="N20" s="79">
        <f t="shared" ref="N20:O20" si="6">N22+N23+N24+N25+N25+N26+N29+N30+N31+N32+N33+N34+N35+N38+N39</f>
        <v>0</v>
      </c>
      <c r="O20" s="79">
        <f t="shared" si="6"/>
        <v>0</v>
      </c>
    </row>
    <row r="21" spans="1:15" ht="18" x14ac:dyDescent="0.35">
      <c r="A21" s="27"/>
      <c r="B21" s="28"/>
      <c r="C21" s="29"/>
      <c r="D21" s="28"/>
      <c r="E21" s="70"/>
      <c r="F21" s="71"/>
      <c r="G21" s="71"/>
      <c r="H21" s="47"/>
      <c r="I21" s="71"/>
      <c r="J21" s="71"/>
      <c r="K21" s="71"/>
      <c r="L21" s="71"/>
      <c r="M21" s="71"/>
      <c r="N21" s="71"/>
      <c r="O21" s="73"/>
    </row>
    <row r="22" spans="1:15" s="7" customFormat="1" ht="309" customHeight="1" x14ac:dyDescent="0.35">
      <c r="A22" s="27">
        <v>39</v>
      </c>
      <c r="B22" s="28" t="s">
        <v>27</v>
      </c>
      <c r="C22" s="29" t="s">
        <v>38</v>
      </c>
      <c r="D22" s="28" t="s">
        <v>81</v>
      </c>
      <c r="E22" s="70" t="s">
        <v>83</v>
      </c>
      <c r="F22" s="47">
        <f t="shared" ref="F22:F34" si="7">G22+J22</f>
        <v>302907.20000000007</v>
      </c>
      <c r="G22" s="47">
        <f>147960.2-360-92.6-0.8</f>
        <v>147506.80000000002</v>
      </c>
      <c r="H22" s="47">
        <f>163809.7+9956.3</f>
        <v>173766</v>
      </c>
      <c r="I22" s="47">
        <v>186821.8</v>
      </c>
      <c r="J22" s="47">
        <f>154623.7+887-110.3</f>
        <v>155400.40000000002</v>
      </c>
      <c r="K22" s="47">
        <f>163374.4+14900+14905.4-250</f>
        <v>192929.8</v>
      </c>
      <c r="L22" s="71"/>
      <c r="M22" s="81"/>
      <c r="N22" s="72"/>
      <c r="O22" s="72"/>
    </row>
    <row r="23" spans="1:15" s="7" customFormat="1" ht="171" customHeight="1" x14ac:dyDescent="0.35">
      <c r="A23" s="27">
        <v>40</v>
      </c>
      <c r="B23" s="28" t="s">
        <v>28</v>
      </c>
      <c r="C23" s="29" t="s">
        <v>104</v>
      </c>
      <c r="D23" s="28" t="s">
        <v>70</v>
      </c>
      <c r="E23" s="70" t="s">
        <v>83</v>
      </c>
      <c r="F23" s="47">
        <f t="shared" si="7"/>
        <v>218.9</v>
      </c>
      <c r="G23" s="47">
        <f>53.4</f>
        <v>53.4</v>
      </c>
      <c r="H23" s="47">
        <f>99.3+75+1.3</f>
        <v>175.60000000000002</v>
      </c>
      <c r="I23" s="47">
        <v>175.6</v>
      </c>
      <c r="J23" s="47">
        <f>90.5+75</f>
        <v>165.5</v>
      </c>
      <c r="K23" s="47">
        <v>180</v>
      </c>
      <c r="L23" s="71"/>
      <c r="M23" s="81"/>
      <c r="N23" s="81"/>
      <c r="O23" s="72"/>
    </row>
    <row r="24" spans="1:15" s="7" customFormat="1" ht="313.8" customHeight="1" x14ac:dyDescent="0.35">
      <c r="A24" s="27">
        <v>41</v>
      </c>
      <c r="B24" s="28" t="s">
        <v>29</v>
      </c>
      <c r="C24" s="29" t="s">
        <v>71</v>
      </c>
      <c r="D24" s="29" t="s">
        <v>101</v>
      </c>
      <c r="E24" s="70" t="s">
        <v>83</v>
      </c>
      <c r="F24" s="47">
        <f t="shared" si="7"/>
        <v>49.8</v>
      </c>
      <c r="G24" s="47">
        <f>49.8</f>
        <v>49.8</v>
      </c>
      <c r="H24" s="47">
        <v>0</v>
      </c>
      <c r="I24" s="47">
        <v>0</v>
      </c>
      <c r="J24" s="47">
        <v>0</v>
      </c>
      <c r="K24" s="47">
        <v>0</v>
      </c>
      <c r="L24" s="71"/>
      <c r="M24" s="81"/>
      <c r="N24" s="81"/>
      <c r="O24" s="72"/>
    </row>
    <row r="25" spans="1:15" s="7" customFormat="1" ht="120.6" customHeight="1" x14ac:dyDescent="0.35">
      <c r="A25" s="27">
        <v>42</v>
      </c>
      <c r="B25" s="28" t="s">
        <v>30</v>
      </c>
      <c r="C25" s="29" t="s">
        <v>39</v>
      </c>
      <c r="D25" s="28"/>
      <c r="E25" s="70" t="s">
        <v>83</v>
      </c>
      <c r="F25" s="47">
        <f t="shared" si="7"/>
        <v>17100</v>
      </c>
      <c r="G25" s="47">
        <f>17100</f>
        <v>17100</v>
      </c>
      <c r="H25" s="47">
        <f>9956.3-9956.3</f>
        <v>0</v>
      </c>
      <c r="I25" s="47">
        <v>0</v>
      </c>
      <c r="J25" s="47">
        <v>0</v>
      </c>
      <c r="K25" s="47">
        <v>0</v>
      </c>
      <c r="L25" s="71"/>
      <c r="M25" s="82"/>
      <c r="N25" s="82"/>
      <c r="O25" s="72"/>
    </row>
    <row r="26" spans="1:15" s="7" customFormat="1" ht="291" customHeight="1" x14ac:dyDescent="0.35">
      <c r="A26" s="27">
        <v>43</v>
      </c>
      <c r="B26" s="28" t="s">
        <v>85</v>
      </c>
      <c r="C26" s="29" t="s">
        <v>40</v>
      </c>
      <c r="D26" s="29" t="s">
        <v>76</v>
      </c>
      <c r="E26" s="70" t="s">
        <v>83</v>
      </c>
      <c r="F26" s="47">
        <f>G26+J26</f>
        <v>2247.5</v>
      </c>
      <c r="G26" s="47">
        <v>776.1</v>
      </c>
      <c r="H26" s="47">
        <v>1993.2</v>
      </c>
      <c r="I26" s="47">
        <v>1993.2</v>
      </c>
      <c r="J26" s="47">
        <f>1964.2-492.8</f>
        <v>1471.4</v>
      </c>
      <c r="K26" s="47">
        <v>2392.9</v>
      </c>
      <c r="L26" s="71"/>
      <c r="M26" s="81"/>
      <c r="N26" s="72"/>
      <c r="O26" s="72"/>
    </row>
    <row r="27" spans="1:15" s="7" customFormat="1" ht="84.6" customHeight="1" x14ac:dyDescent="0.35">
      <c r="A27" s="27"/>
      <c r="B27" s="28" t="s">
        <v>68</v>
      </c>
      <c r="C27" s="29" t="s">
        <v>69</v>
      </c>
      <c r="D27" s="28" t="s">
        <v>72</v>
      </c>
      <c r="E27" s="70" t="s">
        <v>83</v>
      </c>
      <c r="F27" s="47">
        <f>G27+J27</f>
        <v>663.7</v>
      </c>
      <c r="G27" s="47">
        <v>170.9</v>
      </c>
      <c r="H27" s="47">
        <v>1169</v>
      </c>
      <c r="I27" s="47">
        <v>1169</v>
      </c>
      <c r="J27" s="47">
        <v>492.8</v>
      </c>
      <c r="K27" s="47">
        <v>1169</v>
      </c>
      <c r="L27" s="71"/>
      <c r="M27" s="81"/>
      <c r="N27" s="83"/>
      <c r="O27" s="72"/>
    </row>
    <row r="28" spans="1:15" s="7" customFormat="1" ht="321" customHeight="1" x14ac:dyDescent="0.35">
      <c r="A28" s="27"/>
      <c r="B28" s="28" t="s">
        <v>92</v>
      </c>
      <c r="C28" s="29" t="s">
        <v>102</v>
      </c>
      <c r="D28" s="28" t="s">
        <v>73</v>
      </c>
      <c r="E28" s="70" t="s">
        <v>83</v>
      </c>
      <c r="F28" s="47">
        <f>G28+J28</f>
        <v>1025.0999999999999</v>
      </c>
      <c r="G28" s="47">
        <v>282.5</v>
      </c>
      <c r="H28" s="47">
        <v>879.4</v>
      </c>
      <c r="I28" s="47">
        <v>879.4</v>
      </c>
      <c r="J28" s="47">
        <v>742.6</v>
      </c>
      <c r="K28" s="47">
        <v>879.4</v>
      </c>
      <c r="L28" s="71"/>
      <c r="M28" s="81"/>
      <c r="N28" s="83"/>
      <c r="O28" s="72"/>
    </row>
    <row r="29" spans="1:15" s="7" customFormat="1" ht="195" customHeight="1" x14ac:dyDescent="0.35">
      <c r="A29" s="27">
        <v>44</v>
      </c>
      <c r="B29" s="28" t="s">
        <v>96</v>
      </c>
      <c r="C29" s="29" t="s">
        <v>33</v>
      </c>
      <c r="D29" s="28" t="s">
        <v>75</v>
      </c>
      <c r="E29" s="70" t="s">
        <v>83</v>
      </c>
      <c r="F29" s="47">
        <f t="shared" si="7"/>
        <v>3329.2</v>
      </c>
      <c r="G29" s="47">
        <f>1202.5</f>
        <v>1202.5</v>
      </c>
      <c r="H29" s="47">
        <v>2877.8</v>
      </c>
      <c r="I29" s="47">
        <v>2877.8</v>
      </c>
      <c r="J29" s="47">
        <v>2126.6999999999998</v>
      </c>
      <c r="K29" s="81">
        <v>3277</v>
      </c>
      <c r="L29" s="71"/>
      <c r="M29" s="81"/>
      <c r="N29" s="81"/>
      <c r="O29" s="72"/>
    </row>
    <row r="30" spans="1:15" s="7" customFormat="1" ht="251.4" customHeight="1" x14ac:dyDescent="0.35">
      <c r="A30" s="27">
        <v>45</v>
      </c>
      <c r="B30" s="28" t="s">
        <v>86</v>
      </c>
      <c r="C30" s="29" t="s">
        <v>34</v>
      </c>
      <c r="D30" s="28" t="s">
        <v>99</v>
      </c>
      <c r="E30" s="70" t="s">
        <v>83</v>
      </c>
      <c r="F30" s="47">
        <f t="shared" si="7"/>
        <v>1617.4</v>
      </c>
      <c r="G30" s="47">
        <f>986.7</f>
        <v>986.7</v>
      </c>
      <c r="H30" s="47">
        <v>706.8</v>
      </c>
      <c r="I30" s="47">
        <v>706.8</v>
      </c>
      <c r="J30" s="47">
        <v>630.70000000000005</v>
      </c>
      <c r="K30" s="47">
        <v>792.8</v>
      </c>
      <c r="L30" s="71"/>
      <c r="M30" s="81"/>
      <c r="N30" s="81"/>
      <c r="O30" s="72"/>
    </row>
    <row r="31" spans="1:15" s="7" customFormat="1" ht="126" x14ac:dyDescent="0.35">
      <c r="A31" s="27">
        <v>46</v>
      </c>
      <c r="B31" s="28" t="s">
        <v>42</v>
      </c>
      <c r="C31" s="29" t="s">
        <v>41</v>
      </c>
      <c r="D31" s="28" t="s">
        <v>74</v>
      </c>
      <c r="E31" s="70" t="s">
        <v>83</v>
      </c>
      <c r="F31" s="47">
        <f t="shared" si="7"/>
        <v>234</v>
      </c>
      <c r="G31" s="47">
        <f>234</f>
        <v>234</v>
      </c>
      <c r="H31" s="47">
        <v>240</v>
      </c>
      <c r="I31" s="47">
        <v>240</v>
      </c>
      <c r="J31" s="47">
        <v>0</v>
      </c>
      <c r="K31" s="47">
        <v>0</v>
      </c>
      <c r="L31" s="71"/>
      <c r="M31" s="84"/>
      <c r="N31" s="84"/>
      <c r="O31" s="72"/>
    </row>
    <row r="32" spans="1:15" s="7" customFormat="1" ht="91.8" customHeight="1" x14ac:dyDescent="0.35">
      <c r="A32" s="27">
        <v>47</v>
      </c>
      <c r="B32" s="28" t="s">
        <v>31</v>
      </c>
      <c r="C32" s="29" t="s">
        <v>35</v>
      </c>
      <c r="D32" s="28"/>
      <c r="E32" s="70" t="s">
        <v>83</v>
      </c>
      <c r="F32" s="47">
        <f t="shared" si="7"/>
        <v>360</v>
      </c>
      <c r="G32" s="47">
        <f>360</f>
        <v>360</v>
      </c>
      <c r="H32" s="47">
        <v>0</v>
      </c>
      <c r="I32" s="47">
        <v>0</v>
      </c>
      <c r="J32" s="47">
        <v>0</v>
      </c>
      <c r="K32" s="47">
        <v>0</v>
      </c>
      <c r="L32" s="71"/>
      <c r="M32" s="82"/>
      <c r="N32" s="82"/>
      <c r="O32" s="72"/>
    </row>
    <row r="33" spans="1:15" s="7" customFormat="1" ht="155.4" customHeight="1" x14ac:dyDescent="0.35">
      <c r="A33" s="27">
        <v>48</v>
      </c>
      <c r="B33" s="28" t="s">
        <v>87</v>
      </c>
      <c r="C33" s="29" t="s">
        <v>36</v>
      </c>
      <c r="D33" s="28" t="s">
        <v>79</v>
      </c>
      <c r="E33" s="70" t="s">
        <v>83</v>
      </c>
      <c r="F33" s="47">
        <f t="shared" si="7"/>
        <v>1120.5</v>
      </c>
      <c r="G33" s="47">
        <f>611.3</f>
        <v>611.29999999999995</v>
      </c>
      <c r="H33" s="47">
        <v>1614.2</v>
      </c>
      <c r="I33" s="47">
        <v>1614.2</v>
      </c>
      <c r="J33" s="47">
        <v>509.2</v>
      </c>
      <c r="K33" s="47">
        <v>1407.5</v>
      </c>
      <c r="L33" s="71"/>
      <c r="M33" s="81"/>
      <c r="N33" s="81"/>
      <c r="O33" s="72"/>
    </row>
    <row r="34" spans="1:15" s="7" customFormat="1" ht="180" x14ac:dyDescent="0.25">
      <c r="A34" s="27">
        <v>49</v>
      </c>
      <c r="B34" s="28" t="s">
        <v>32</v>
      </c>
      <c r="C34" s="29" t="s">
        <v>43</v>
      </c>
      <c r="D34" s="28" t="s">
        <v>95</v>
      </c>
      <c r="E34" s="70" t="s">
        <v>83</v>
      </c>
      <c r="F34" s="47">
        <f t="shared" si="7"/>
        <v>12255.8</v>
      </c>
      <c r="G34" s="47">
        <f>12255.8</f>
        <v>12255.8</v>
      </c>
      <c r="H34" s="47">
        <v>14900</v>
      </c>
      <c r="I34" s="47">
        <v>0</v>
      </c>
      <c r="J34" s="47">
        <v>0</v>
      </c>
      <c r="K34" s="47">
        <f>14900-14900</f>
        <v>0</v>
      </c>
      <c r="L34" s="47"/>
      <c r="M34" s="82"/>
      <c r="N34" s="82"/>
      <c r="O34" s="72"/>
    </row>
    <row r="35" spans="1:15" s="6" customFormat="1" ht="169.8" customHeight="1" x14ac:dyDescent="0.35">
      <c r="A35" s="27">
        <v>50</v>
      </c>
      <c r="B35" s="28" t="s">
        <v>88</v>
      </c>
      <c r="C35" s="29" t="s">
        <v>78</v>
      </c>
      <c r="D35" s="28" t="s">
        <v>77</v>
      </c>
      <c r="E35" s="70" t="s">
        <v>83</v>
      </c>
      <c r="F35" s="47">
        <f t="shared" ref="F35:F36" si="8">G35+J35</f>
        <v>790.2</v>
      </c>
      <c r="G35" s="47">
        <f>374.3</f>
        <v>374.3</v>
      </c>
      <c r="H35" s="47">
        <v>427.8</v>
      </c>
      <c r="I35" s="47">
        <v>427.8</v>
      </c>
      <c r="J35" s="47">
        <v>415.9</v>
      </c>
      <c r="K35" s="47">
        <v>465</v>
      </c>
      <c r="L35" s="71"/>
      <c r="M35" s="82"/>
      <c r="N35" s="82"/>
      <c r="O35" s="72"/>
    </row>
    <row r="36" spans="1:15" s="6" customFormat="1" ht="57.6" customHeight="1" x14ac:dyDescent="0.35">
      <c r="A36" s="27">
        <v>50</v>
      </c>
      <c r="B36" s="28" t="s">
        <v>97</v>
      </c>
      <c r="C36" s="29"/>
      <c r="D36" s="28"/>
      <c r="E36" s="80">
        <v>2021</v>
      </c>
      <c r="F36" s="47">
        <f t="shared" si="8"/>
        <v>110.3</v>
      </c>
      <c r="G36" s="47">
        <v>0</v>
      </c>
      <c r="H36" s="47">
        <v>0</v>
      </c>
      <c r="I36" s="47">
        <v>250</v>
      </c>
      <c r="J36" s="47">
        <v>110.3</v>
      </c>
      <c r="K36" s="47">
        <v>250</v>
      </c>
      <c r="L36" s="71"/>
      <c r="M36" s="82"/>
      <c r="N36" s="85"/>
      <c r="O36" s="72"/>
    </row>
    <row r="37" spans="1:15" s="6" customFormat="1" ht="201" customHeight="1" x14ac:dyDescent="0.35">
      <c r="A37" s="27">
        <v>51</v>
      </c>
      <c r="B37" s="28" t="s">
        <v>89</v>
      </c>
      <c r="C37" s="29" t="s">
        <v>90</v>
      </c>
      <c r="D37" s="28" t="s">
        <v>94</v>
      </c>
      <c r="E37" s="70" t="s">
        <v>83</v>
      </c>
      <c r="F37" s="47">
        <f t="shared" ref="F37" si="9">G37+J37</f>
        <v>1151.3</v>
      </c>
      <c r="G37" s="47">
        <v>550</v>
      </c>
      <c r="H37" s="47">
        <v>717.7</v>
      </c>
      <c r="I37" s="47">
        <v>717.7</v>
      </c>
      <c r="J37" s="47">
        <v>601.29999999999995</v>
      </c>
      <c r="K37" s="47">
        <v>751.7</v>
      </c>
      <c r="L37" s="71"/>
      <c r="M37" s="82"/>
      <c r="N37" s="85"/>
      <c r="O37" s="72"/>
    </row>
    <row r="38" spans="1:15" s="7" customFormat="1" ht="231.6" customHeight="1" x14ac:dyDescent="0.35">
      <c r="A38" s="27">
        <v>51</v>
      </c>
      <c r="B38" s="28" t="s">
        <v>91</v>
      </c>
      <c r="C38" s="29" t="s">
        <v>37</v>
      </c>
      <c r="D38" s="28" t="s">
        <v>93</v>
      </c>
      <c r="E38" s="70" t="s">
        <v>83</v>
      </c>
      <c r="F38" s="47">
        <f>G38+J38</f>
        <v>1651.2</v>
      </c>
      <c r="G38" s="47">
        <v>688</v>
      </c>
      <c r="H38" s="47">
        <f>707.7+804+66.6+70-717.7+27</f>
        <v>957.59999999999991</v>
      </c>
      <c r="I38" s="47">
        <v>957.6</v>
      </c>
      <c r="J38" s="47">
        <v>963.2</v>
      </c>
      <c r="K38" s="47">
        <f>835.1+66.6+70</f>
        <v>971.7</v>
      </c>
      <c r="L38" s="71"/>
      <c r="M38" s="82"/>
      <c r="N38" s="72"/>
      <c r="O38" s="72"/>
    </row>
    <row r="39" spans="1:15" s="7" customFormat="1" ht="115.2" customHeight="1" x14ac:dyDescent="0.35">
      <c r="A39" s="27">
        <v>52</v>
      </c>
      <c r="B39" s="28" t="s">
        <v>44</v>
      </c>
      <c r="C39" s="29"/>
      <c r="D39" s="28" t="s">
        <v>80</v>
      </c>
      <c r="E39" s="70" t="s">
        <v>83</v>
      </c>
      <c r="F39" s="47">
        <f>G39+J39</f>
        <v>153.1</v>
      </c>
      <c r="G39" s="47">
        <f>92.6</f>
        <v>92.6</v>
      </c>
      <c r="H39" s="47">
        <v>0</v>
      </c>
      <c r="I39" s="47">
        <v>144.19999999999999</v>
      </c>
      <c r="J39" s="47">
        <v>60.5</v>
      </c>
      <c r="K39" s="71"/>
      <c r="L39" s="71"/>
      <c r="M39" s="82"/>
      <c r="N39" s="84"/>
      <c r="O39" s="73"/>
    </row>
    <row r="40" spans="1:15" ht="18" x14ac:dyDescent="0.25">
      <c r="A40" s="86"/>
      <c r="B40" s="87"/>
      <c r="C40" s="87"/>
      <c r="D40" s="87"/>
      <c r="E40" s="87"/>
      <c r="F40" s="87"/>
      <c r="G40" s="87"/>
      <c r="H40" s="87"/>
      <c r="I40" s="87"/>
      <c r="J40" s="87"/>
      <c r="K40" s="87"/>
      <c r="L40" s="87"/>
      <c r="M40" s="87"/>
      <c r="N40" s="87"/>
      <c r="O40" s="88"/>
    </row>
    <row r="41" spans="1:15" s="4" customFormat="1" ht="55.2" customHeight="1" x14ac:dyDescent="0.3">
      <c r="A41" s="62"/>
      <c r="B41" s="89" t="s">
        <v>2</v>
      </c>
      <c r="C41" s="90"/>
      <c r="D41" s="89"/>
      <c r="E41" s="91"/>
      <c r="F41" s="92"/>
      <c r="G41" s="92"/>
      <c r="H41" s="93">
        <f>H43</f>
        <v>0</v>
      </c>
      <c r="I41" s="92"/>
      <c r="J41" s="92"/>
      <c r="K41" s="92"/>
      <c r="L41" s="92"/>
      <c r="M41" s="92"/>
      <c r="N41" s="92"/>
      <c r="O41" s="94"/>
    </row>
    <row r="42" spans="1:15" ht="54" x14ac:dyDescent="0.35">
      <c r="A42" s="27">
        <v>65</v>
      </c>
      <c r="B42" s="28" t="s">
        <v>48</v>
      </c>
      <c r="C42" s="29"/>
      <c r="D42" s="28"/>
      <c r="E42" s="70"/>
      <c r="F42" s="71"/>
      <c r="G42" s="71"/>
      <c r="H42" s="47"/>
      <c r="I42" s="71"/>
      <c r="J42" s="71"/>
      <c r="K42" s="71"/>
      <c r="L42" s="71"/>
      <c r="M42" s="71"/>
      <c r="N42" s="71"/>
      <c r="O42" s="73"/>
    </row>
    <row r="43" spans="1:15" s="8" customFormat="1" ht="72" x14ac:dyDescent="0.35">
      <c r="A43" s="27">
        <v>66</v>
      </c>
      <c r="B43" s="28" t="s">
        <v>49</v>
      </c>
      <c r="C43" s="29"/>
      <c r="D43" s="28"/>
      <c r="E43" s="70"/>
      <c r="F43" s="71"/>
      <c r="G43" s="71"/>
      <c r="H43" s="47"/>
      <c r="I43" s="71"/>
      <c r="J43" s="71"/>
      <c r="K43" s="71"/>
      <c r="L43" s="71"/>
      <c r="M43" s="71"/>
      <c r="N43" s="71"/>
      <c r="O43" s="73"/>
    </row>
    <row r="44" spans="1:15" ht="18" x14ac:dyDescent="0.25">
      <c r="A44" s="95"/>
      <c r="B44" s="96"/>
      <c r="C44" s="96"/>
      <c r="D44" s="96"/>
      <c r="E44" s="96"/>
      <c r="F44" s="96"/>
      <c r="G44" s="96"/>
      <c r="H44" s="96"/>
      <c r="I44" s="96"/>
      <c r="J44" s="96"/>
      <c r="K44" s="96"/>
      <c r="L44" s="96"/>
      <c r="M44" s="96"/>
      <c r="N44" s="96"/>
      <c r="O44" s="97"/>
    </row>
    <row r="45" spans="1:15" ht="18" x14ac:dyDescent="0.35">
      <c r="A45" s="27"/>
      <c r="B45" s="89" t="s">
        <v>0</v>
      </c>
      <c r="C45" s="29"/>
      <c r="D45" s="28"/>
      <c r="E45" s="70"/>
      <c r="F45" s="71"/>
      <c r="G45" s="71"/>
      <c r="H45" s="93">
        <v>0</v>
      </c>
      <c r="I45" s="71"/>
      <c r="J45" s="71"/>
      <c r="K45" s="71"/>
      <c r="L45" s="71"/>
      <c r="M45" s="71"/>
      <c r="N45" s="71"/>
      <c r="O45" s="73"/>
    </row>
    <row r="46" spans="1:15" ht="18" x14ac:dyDescent="0.35">
      <c r="A46" s="98"/>
      <c r="B46" s="99"/>
      <c r="C46" s="99"/>
      <c r="D46" s="99"/>
      <c r="E46" s="99"/>
      <c r="F46" s="99"/>
      <c r="G46" s="99"/>
      <c r="H46" s="99"/>
      <c r="I46" s="99"/>
      <c r="J46" s="99"/>
      <c r="K46" s="99"/>
      <c r="L46" s="99"/>
      <c r="M46" s="99"/>
      <c r="N46" s="99"/>
      <c r="O46" s="100"/>
    </row>
    <row r="47" spans="1:15" ht="18" x14ac:dyDescent="0.35">
      <c r="A47" s="101"/>
      <c r="B47" s="89" t="s">
        <v>1</v>
      </c>
      <c r="C47" s="29"/>
      <c r="D47" s="28"/>
      <c r="E47" s="70"/>
      <c r="F47" s="71"/>
      <c r="G47" s="71"/>
      <c r="H47" s="93"/>
      <c r="I47" s="71"/>
      <c r="J47" s="71"/>
      <c r="K47" s="71"/>
      <c r="L47" s="71"/>
      <c r="M47" s="71"/>
      <c r="N47" s="71"/>
      <c r="O47" s="73"/>
    </row>
    <row r="48" spans="1:15" ht="52.2" x14ac:dyDescent="0.35">
      <c r="A48" s="101"/>
      <c r="B48" s="89" t="s">
        <v>45</v>
      </c>
      <c r="C48" s="29"/>
      <c r="D48" s="28"/>
      <c r="E48" s="70"/>
      <c r="F48" s="71"/>
      <c r="G48" s="71"/>
      <c r="H48" s="93"/>
      <c r="I48" s="71"/>
      <c r="J48" s="71"/>
      <c r="K48" s="71"/>
      <c r="L48" s="71"/>
      <c r="M48" s="71"/>
      <c r="N48" s="71"/>
      <c r="O48" s="73"/>
    </row>
    <row r="49" spans="1:15" ht="52.2" x14ac:dyDescent="0.35">
      <c r="A49" s="31"/>
      <c r="B49" s="30" t="s">
        <v>46</v>
      </c>
      <c r="C49" s="22"/>
      <c r="D49" s="21"/>
      <c r="E49" s="23"/>
      <c r="F49" s="24"/>
      <c r="G49" s="24"/>
      <c r="H49" s="26"/>
      <c r="I49" s="24"/>
      <c r="J49" s="24"/>
      <c r="K49" s="24"/>
      <c r="L49" s="24"/>
      <c r="M49" s="24"/>
      <c r="N49" s="24"/>
      <c r="O49" s="25"/>
    </row>
    <row r="50" spans="1:15" ht="18.600000000000001" thickBot="1" x14ac:dyDescent="0.4">
      <c r="A50" s="32"/>
      <c r="B50" s="33" t="s">
        <v>47</v>
      </c>
      <c r="C50" s="34"/>
      <c r="D50" s="35"/>
      <c r="E50" s="36"/>
      <c r="F50" s="37"/>
      <c r="G50" s="37"/>
      <c r="H50" s="38">
        <v>0</v>
      </c>
      <c r="I50" s="37"/>
      <c r="J50" s="37"/>
      <c r="K50" s="37"/>
      <c r="L50" s="37"/>
      <c r="M50" s="37"/>
      <c r="N50" s="37"/>
      <c r="O50" s="39"/>
    </row>
    <row r="51" spans="1:15" ht="18" x14ac:dyDescent="0.35">
      <c r="A51" s="40"/>
      <c r="B51" s="41"/>
      <c r="C51" s="42"/>
      <c r="D51" s="43"/>
      <c r="E51" s="44"/>
      <c r="F51" s="45"/>
      <c r="G51" s="45"/>
      <c r="H51" s="46"/>
      <c r="I51" s="45"/>
      <c r="J51" s="45"/>
      <c r="K51" s="45"/>
      <c r="L51" s="45"/>
      <c r="M51" s="45"/>
      <c r="N51" s="45"/>
      <c r="O51" s="45"/>
    </row>
    <row r="52" spans="1:15" ht="18" x14ac:dyDescent="0.35">
      <c r="A52" s="40"/>
      <c r="B52" s="41"/>
      <c r="C52" s="42"/>
      <c r="D52" s="43"/>
      <c r="E52" s="44"/>
      <c r="F52" s="45"/>
      <c r="G52" s="45"/>
      <c r="H52" s="46"/>
      <c r="I52" s="45"/>
      <c r="J52" s="45"/>
      <c r="K52" s="45"/>
      <c r="L52" s="45"/>
      <c r="M52" s="45"/>
      <c r="N52" s="45"/>
      <c r="O52" s="45"/>
    </row>
    <row r="53" spans="1:15" ht="18" x14ac:dyDescent="0.35">
      <c r="A53" s="40"/>
      <c r="B53" s="41"/>
      <c r="C53" s="42"/>
      <c r="D53" s="43"/>
      <c r="E53" s="44"/>
      <c r="F53" s="45"/>
      <c r="G53" s="45"/>
      <c r="H53" s="46"/>
      <c r="I53" s="45"/>
      <c r="J53" s="45"/>
      <c r="K53" s="45"/>
      <c r="L53" s="45"/>
      <c r="M53" s="45"/>
      <c r="N53" s="45"/>
      <c r="O53" s="45"/>
    </row>
    <row r="54" spans="1:15" ht="18" x14ac:dyDescent="0.35">
      <c r="A54" s="40"/>
      <c r="B54" s="41"/>
      <c r="C54" s="42"/>
      <c r="D54" s="43"/>
      <c r="E54" s="44"/>
      <c r="F54" s="45"/>
      <c r="G54" s="45"/>
      <c r="H54" s="46"/>
      <c r="I54" s="45"/>
      <c r="J54" s="45"/>
      <c r="K54" s="45"/>
      <c r="L54" s="45"/>
      <c r="M54" s="45"/>
      <c r="N54" s="45"/>
      <c r="O54" s="45"/>
    </row>
    <row r="55" spans="1:15" ht="18" x14ac:dyDescent="0.35">
      <c r="A55" s="40"/>
      <c r="B55" s="41"/>
      <c r="C55" s="42"/>
      <c r="D55" s="43"/>
      <c r="E55" s="44"/>
      <c r="F55" s="45"/>
      <c r="G55" s="45"/>
      <c r="H55" s="46"/>
      <c r="I55" s="45"/>
      <c r="J55" s="45"/>
      <c r="K55" s="45"/>
      <c r="L55" s="45"/>
      <c r="M55" s="45"/>
      <c r="N55" s="45"/>
      <c r="O55" s="45"/>
    </row>
    <row r="56" spans="1:15" ht="18" x14ac:dyDescent="0.35">
      <c r="A56" s="40"/>
      <c r="B56" s="41"/>
      <c r="C56" s="42"/>
      <c r="D56" s="43"/>
      <c r="E56" s="44"/>
      <c r="F56" s="45"/>
      <c r="G56" s="45"/>
      <c r="H56" s="46"/>
      <c r="I56" s="45"/>
      <c r="J56" s="45"/>
      <c r="K56" s="45"/>
      <c r="L56" s="45"/>
      <c r="M56" s="45"/>
      <c r="N56" s="45"/>
      <c r="O56" s="45"/>
    </row>
    <row r="57" spans="1:15" ht="18" x14ac:dyDescent="0.35">
      <c r="A57" s="40"/>
      <c r="B57" s="41"/>
      <c r="C57" s="42"/>
      <c r="D57" s="43"/>
      <c r="E57" s="44"/>
      <c r="F57" s="45"/>
      <c r="G57" s="45"/>
      <c r="H57" s="46"/>
      <c r="I57" s="45"/>
      <c r="J57" s="45"/>
      <c r="K57" s="45"/>
      <c r="L57" s="45"/>
      <c r="M57" s="45"/>
      <c r="N57" s="45"/>
      <c r="O57" s="45"/>
    </row>
    <row r="58" spans="1:15" ht="18" x14ac:dyDescent="0.35">
      <c r="A58" s="40"/>
      <c r="B58" s="41"/>
      <c r="C58" s="42"/>
      <c r="D58" s="43"/>
      <c r="E58" s="44"/>
      <c r="F58" s="45"/>
      <c r="G58" s="45"/>
      <c r="H58" s="46"/>
      <c r="I58" s="45"/>
      <c r="J58" s="45"/>
      <c r="K58" s="45"/>
      <c r="L58" s="45"/>
      <c r="M58" s="45"/>
      <c r="N58" s="45"/>
      <c r="O58" s="45"/>
    </row>
    <row r="59" spans="1:15" ht="18" x14ac:dyDescent="0.35">
      <c r="A59" s="40"/>
      <c r="B59" s="41"/>
      <c r="C59" s="42"/>
      <c r="D59" s="43"/>
      <c r="E59" s="44"/>
      <c r="F59" s="45"/>
      <c r="G59" s="45"/>
      <c r="H59" s="46"/>
      <c r="I59" s="45"/>
      <c r="J59" s="45"/>
      <c r="K59" s="45"/>
      <c r="L59" s="45"/>
      <c r="M59" s="45"/>
      <c r="N59" s="45"/>
      <c r="O59" s="45"/>
    </row>
    <row r="60" spans="1:15" ht="18" x14ac:dyDescent="0.35">
      <c r="A60" s="40"/>
      <c r="B60" s="41"/>
      <c r="C60" s="42"/>
      <c r="D60" s="43"/>
      <c r="E60" s="44"/>
      <c r="F60" s="45"/>
      <c r="G60" s="45"/>
      <c r="H60" s="46"/>
      <c r="I60" s="45"/>
      <c r="J60" s="45"/>
      <c r="K60" s="45"/>
      <c r="L60" s="45"/>
      <c r="M60" s="45"/>
      <c r="N60" s="45"/>
      <c r="O60" s="45"/>
    </row>
    <row r="61" spans="1:15" ht="18" x14ac:dyDescent="0.35">
      <c r="A61" s="40"/>
      <c r="B61" s="41"/>
      <c r="C61" s="42"/>
      <c r="D61" s="43"/>
      <c r="E61" s="44"/>
      <c r="F61" s="45"/>
      <c r="G61" s="45"/>
      <c r="H61" s="46"/>
      <c r="I61" s="45"/>
      <c r="J61" s="45"/>
      <c r="K61" s="45"/>
      <c r="L61" s="45"/>
      <c r="M61" s="45"/>
      <c r="N61" s="45"/>
      <c r="O61" s="45"/>
    </row>
    <row r="62" spans="1:15" ht="18" x14ac:dyDescent="0.35">
      <c r="A62" s="40"/>
      <c r="B62" s="41"/>
      <c r="C62" s="42"/>
      <c r="D62" s="43"/>
      <c r="E62" s="44"/>
      <c r="F62" s="45"/>
      <c r="G62" s="45"/>
      <c r="H62" s="46"/>
      <c r="I62" s="45"/>
      <c r="J62" s="45"/>
      <c r="K62" s="45"/>
      <c r="L62" s="45"/>
      <c r="M62" s="45"/>
      <c r="N62" s="45"/>
      <c r="O62" s="45"/>
    </row>
    <row r="63" spans="1:15" ht="18" x14ac:dyDescent="0.35">
      <c r="A63" s="40"/>
      <c r="B63" s="41"/>
      <c r="C63" s="42"/>
      <c r="D63" s="43"/>
      <c r="E63" s="44"/>
      <c r="F63" s="45"/>
      <c r="G63" s="45"/>
      <c r="H63" s="46"/>
      <c r="I63" s="45"/>
      <c r="J63" s="45"/>
      <c r="K63" s="45"/>
      <c r="L63" s="45"/>
      <c r="M63" s="45"/>
      <c r="N63" s="45"/>
      <c r="O63" s="45"/>
    </row>
    <row r="64" spans="1:15" ht="18" x14ac:dyDescent="0.35">
      <c r="A64" s="40"/>
      <c r="B64" s="41"/>
      <c r="C64" s="42"/>
      <c r="D64" s="43"/>
      <c r="E64" s="44"/>
      <c r="F64" s="45"/>
      <c r="G64" s="45"/>
      <c r="H64" s="46"/>
      <c r="I64" s="45"/>
      <c r="J64" s="45"/>
      <c r="K64" s="45"/>
      <c r="L64" s="45"/>
      <c r="M64" s="45"/>
      <c r="N64" s="45"/>
      <c r="O64" s="45"/>
    </row>
    <row r="65" spans="1:15" ht="18" x14ac:dyDescent="0.35">
      <c r="A65" s="40"/>
      <c r="B65" s="41"/>
      <c r="C65" s="42"/>
      <c r="D65" s="43"/>
      <c r="E65" s="44"/>
      <c r="F65" s="45"/>
      <c r="G65" s="45"/>
      <c r="H65" s="46"/>
      <c r="I65" s="45"/>
      <c r="J65" s="45"/>
      <c r="K65" s="45"/>
      <c r="L65" s="45"/>
      <c r="M65" s="45"/>
      <c r="N65" s="45"/>
      <c r="O65" s="45"/>
    </row>
    <row r="66" spans="1:15" ht="18" x14ac:dyDescent="0.35">
      <c r="A66" s="40"/>
      <c r="B66" s="41"/>
      <c r="C66" s="42"/>
      <c r="D66" s="43"/>
      <c r="E66" s="44"/>
      <c r="F66" s="45"/>
      <c r="G66" s="45"/>
      <c r="H66" s="46"/>
      <c r="I66" s="45"/>
      <c r="J66" s="45"/>
      <c r="K66" s="45"/>
      <c r="L66" s="45"/>
      <c r="M66" s="45"/>
      <c r="N66" s="45"/>
      <c r="O66" s="45"/>
    </row>
    <row r="67" spans="1:15" ht="18" x14ac:dyDescent="0.35">
      <c r="A67" s="40"/>
      <c r="B67" s="41"/>
      <c r="C67" s="42"/>
      <c r="D67" s="43"/>
      <c r="E67" s="44"/>
      <c r="F67" s="45"/>
      <c r="G67" s="45"/>
      <c r="H67" s="46"/>
      <c r="I67" s="45"/>
      <c r="J67" s="45"/>
      <c r="K67" s="45"/>
      <c r="L67" s="45"/>
      <c r="M67" s="45"/>
      <c r="N67" s="45"/>
      <c r="O67" s="45"/>
    </row>
    <row r="68" spans="1:15" ht="18" x14ac:dyDescent="0.35">
      <c r="A68" s="40"/>
      <c r="B68" s="41"/>
      <c r="C68" s="42"/>
      <c r="D68" s="43"/>
      <c r="E68" s="44"/>
      <c r="F68" s="45"/>
      <c r="G68" s="45"/>
      <c r="H68" s="46"/>
      <c r="I68" s="45"/>
      <c r="J68" s="45"/>
      <c r="K68" s="45"/>
      <c r="L68" s="45"/>
      <c r="M68" s="45"/>
      <c r="N68" s="45"/>
      <c r="O68" s="45"/>
    </row>
    <row r="69" spans="1:15" ht="18" x14ac:dyDescent="0.35">
      <c r="A69" s="40"/>
      <c r="B69" s="41"/>
      <c r="C69" s="42"/>
      <c r="D69" s="43"/>
      <c r="E69" s="44"/>
      <c r="F69" s="45"/>
      <c r="G69" s="45"/>
      <c r="H69" s="46"/>
      <c r="I69" s="45"/>
      <c r="J69" s="45"/>
      <c r="K69" s="45"/>
      <c r="L69" s="45"/>
      <c r="M69" s="45"/>
      <c r="N69" s="45"/>
      <c r="O69" s="45"/>
    </row>
    <row r="70" spans="1:15" ht="18" x14ac:dyDescent="0.35">
      <c r="A70" s="40"/>
      <c r="B70" s="41"/>
      <c r="C70" s="42"/>
      <c r="D70" s="43"/>
      <c r="E70" s="44"/>
      <c r="F70" s="45"/>
      <c r="G70" s="45"/>
      <c r="H70" s="46"/>
      <c r="I70" s="45"/>
      <c r="J70" s="45"/>
      <c r="K70" s="45"/>
      <c r="L70" s="45"/>
      <c r="M70" s="45"/>
      <c r="N70" s="45"/>
      <c r="O70" s="45"/>
    </row>
    <row r="71" spans="1:15" ht="18" x14ac:dyDescent="0.35">
      <c r="A71" s="40"/>
      <c r="B71" s="41"/>
      <c r="C71" s="42"/>
      <c r="D71" s="43"/>
      <c r="E71" s="44"/>
      <c r="F71" s="45"/>
      <c r="G71" s="45"/>
      <c r="H71" s="46"/>
      <c r="I71" s="45"/>
      <c r="J71" s="45"/>
      <c r="K71" s="45"/>
      <c r="L71" s="45"/>
      <c r="M71" s="45"/>
      <c r="N71" s="45"/>
      <c r="O71" s="45"/>
    </row>
    <row r="72" spans="1:15" ht="18" x14ac:dyDescent="0.35">
      <c r="A72" s="40"/>
      <c r="B72" s="41"/>
      <c r="C72" s="42"/>
      <c r="D72" s="43"/>
      <c r="E72" s="44"/>
      <c r="F72" s="45"/>
      <c r="G72" s="45"/>
      <c r="H72" s="46"/>
      <c r="I72" s="45"/>
      <c r="J72" s="45"/>
      <c r="K72" s="45"/>
      <c r="L72" s="45"/>
      <c r="M72" s="45"/>
      <c r="N72" s="45"/>
      <c r="O72" s="45"/>
    </row>
    <row r="73" spans="1:15" ht="18" x14ac:dyDescent="0.35">
      <c r="A73" s="40"/>
      <c r="B73" s="41"/>
      <c r="C73" s="42"/>
      <c r="D73" s="43"/>
      <c r="E73" s="44"/>
      <c r="F73" s="45"/>
      <c r="G73" s="45"/>
      <c r="H73" s="46"/>
      <c r="I73" s="45"/>
      <c r="J73" s="45"/>
      <c r="K73" s="45"/>
      <c r="L73" s="45"/>
      <c r="M73" s="45"/>
      <c r="N73" s="45"/>
      <c r="O73" s="45"/>
    </row>
  </sheetData>
  <mergeCells count="20">
    <mergeCell ref="M1:O1"/>
    <mergeCell ref="A13:O13"/>
    <mergeCell ref="A19:O19"/>
    <mergeCell ref="A9:O9"/>
    <mergeCell ref="E3:E5"/>
    <mergeCell ref="D3:D5"/>
    <mergeCell ref="M4:O4"/>
    <mergeCell ref="M3:O3"/>
    <mergeCell ref="L3:L5"/>
    <mergeCell ref="K4:K5"/>
    <mergeCell ref="F4:F5"/>
    <mergeCell ref="B3:B5"/>
    <mergeCell ref="A3:A5"/>
    <mergeCell ref="C3:C5"/>
    <mergeCell ref="H4:J4"/>
    <mergeCell ref="F3:K3"/>
    <mergeCell ref="A44:O44"/>
    <mergeCell ref="A46:O46"/>
    <mergeCell ref="A2:O2"/>
    <mergeCell ref="A40:O40"/>
  </mergeCells>
  <phoneticPr fontId="16" type="noConversion"/>
  <pageMargins left="0.31496062992125984" right="0.11811023622047245" top="0.35433070866141736" bottom="0.35433070866141736" header="0.11811023622047245" footer="0.11811023622047245"/>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RAPORT 2021</vt:lpstr>
      <vt:lpstr>'RAPORT 2021'!Заголовки_для_печати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sirbuvera1</dc:creator>
  <cp:lastModifiedBy>DFC-01</cp:lastModifiedBy>
  <cp:lastPrinted>2022-07-05T09:52:26Z</cp:lastPrinted>
  <dcterms:created xsi:type="dcterms:W3CDTF">2017-06-24T05:31:27Z</dcterms:created>
  <dcterms:modified xsi:type="dcterms:W3CDTF">2022-07-05T09:57:00Z</dcterms:modified>
</cp:coreProperties>
</file>